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рафик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<sst xmlns="http://schemas.openxmlformats.org/spreadsheetml/2006/main" count="29" uniqueCount="29">
  <si>
    <t xml:space="preserve">Ставка, річних</t>
  </si>
  <si>
    <t xml:space="preserve">Вартість об'єкту нерухомості</t>
  </si>
  <si>
    <t xml:space="preserve">Послуги нотаріуса, </t>
  </si>
  <si>
    <t xml:space="preserve">Послуги оцінювача, орієнтовно*</t>
  </si>
  <si>
    <t xml:space="preserve">стр жизни</t>
  </si>
  <si>
    <t xml:space="preserve">Страхування нерухомості 1-й рік</t>
  </si>
  <si>
    <t xml:space="preserve">Одноразова комісія</t>
  </si>
  <si>
    <t xml:space="preserve">* Поля виділені світлим кольором доступні для редагування клієнтом</t>
  </si>
  <si>
    <t xml:space="preserve">Термін дії кредиту, міс</t>
  </si>
  <si>
    <t xml:space="preserve">Сума кредиту</t>
  </si>
  <si>
    <t xml:space="preserve">Период (месяц с начала оформления кредита)</t>
  </si>
  <si>
    <t xml:space="preserve">Дата платежу</t>
  </si>
  <si>
    <t xml:space="preserve">Залишок по кредиту</t>
  </si>
  <si>
    <t xml:space="preserve">Начисленная плата за резервирование</t>
  </si>
  <si>
    <t xml:space="preserve">Нараховані відсотки</t>
  </si>
  <si>
    <t xml:space="preserve">Погашення по тілу кредита</t>
  </si>
  <si>
    <t xml:space="preserve">Ежемесячный платеж (ануитет)</t>
  </si>
  <si>
    <t xml:space="preserve">Щомісячний платіж</t>
  </si>
  <si>
    <t xml:space="preserve">Першочергові витрати</t>
  </si>
  <si>
    <t xml:space="preserve">страховка</t>
  </si>
  <si>
    <t xml:space="preserve">ЧСК</t>
  </si>
  <si>
    <t xml:space="preserve">Формула</t>
  </si>
  <si>
    <t xml:space="preserve">Реальна ставка</t>
  </si>
  <si>
    <t xml:space="preserve">Комиссия</t>
  </si>
  <si>
    <t xml:space="preserve">ПСК 1</t>
  </si>
  <si>
    <t xml:space="preserve">стр недв вся</t>
  </si>
  <si>
    <t xml:space="preserve">стр жизни вся</t>
  </si>
  <si>
    <t xml:space="preserve">заг витрат</t>
  </si>
  <si>
    <t xml:space="preserve">Ор заг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</si>
</sst>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"/>
    <numFmt numFmtId="166" formatCode="0%"/>
    <numFmt numFmtId="167" formatCode="0.00%"/>
    <numFmt numFmtId="168" formatCode="dd/mm/yy;@"/>
    <numFmt numFmtId="169" formatCode="0.000"/>
    <numFmt numFmtId="170" formatCode="0"/>
    <numFmt numFmtId="171" formatCode="dd/mm/yyyy"/>
    <numFmt numFmtId="172" formatCode="General"/>
    <numFmt numFmtId="173" formatCode="\ * #,##0.00&quot;    &quot;;\-* #,##0.00&quot;    &quot;;\ * \-#&quot;    &quot;;\ @\ "/>
    <numFmt numFmtId="174" formatCode="#,##0.00\ ;[RED]\-#,##0.00,"/>
    <numFmt numFmtId="175" formatCode="#,##0.00"/>
  </numFmts>
  <fonts count="14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color rgb="FF000000"/>
      <name val="Arial"/>
      <family val="0"/>
      <charset val="204"/>
    </font>
    <font>
      <b val="true"/>
      <sz val="10"/>
      <name val="Arial Cyr"/>
      <family val="2"/>
      <charset val="204"/>
    </font>
    <font>
      <b val="true"/>
      <sz val="10"/>
      <name val="Arial"/>
      <family val="2"/>
      <charset val="204"/>
    </font>
    <font>
      <b val="true"/>
      <sz val="9"/>
      <name val="Arial Cyr"/>
      <family val="2"/>
      <charset val="204"/>
    </font>
    <font>
      <b val="true"/>
      <sz val="9"/>
      <name val="Arial"/>
      <family val="2"/>
      <charset val="204"/>
    </font>
    <font>
      <b val="true"/>
      <sz val="9"/>
      <color rgb="FF000000"/>
      <name val="Arial"/>
      <family val="0"/>
      <charset val="204"/>
    </font>
    <font>
      <sz val="9"/>
      <name val="Arial Cyr"/>
      <family val="2"/>
      <charset val="204"/>
    </font>
    <font>
      <b val="true"/>
      <sz val="8"/>
      <name val="Arial"/>
      <family val="2"/>
      <charset val="204"/>
    </font>
    <font>
      <i val="true"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FD095"/>
        <bgColor rgb="FF99CCFF"/>
      </patternFill>
    </fill>
    <fill>
      <patternFill patternType="solid">
        <fgColor rgb="FFE8F2A1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4" borderId="1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3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8" fontId="7" fillId="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4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2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4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2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7" fillId="2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2" fillId="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4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4" fontId="4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5" fontId="13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5" fontId="13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5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5" fontId="13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587160</xdr:colOff>
      <xdr:row>16</xdr:row>
      <xdr:rowOff>180000</xdr:rowOff>
    </xdr:from>
    <xdr:to>
      <xdr:col>23</xdr:col>
      <xdr:colOff>745560</xdr:colOff>
      <xdr:row>34</xdr:row>
      <xdr:rowOff>174240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11789640" y="4068720"/>
          <a:ext cx="5971680" cy="3342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0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Q4" activeCellId="0" sqref="Q4"/>
    </sheetView>
  </sheetViews>
  <sheetFormatPr defaultColWidth="8.5" defaultRowHeight="14.65" zeroHeight="false" outlineLevelRow="0" outlineLevelCol="0"/>
  <cols>
    <col collapsed="false" customWidth="true" hidden="false" outlineLevel="0" max="1" min="1" style="1" width="13.48"/>
    <col collapsed="false" customWidth="true" hidden="false" outlineLevel="0" max="2" min="2" style="2" width="13.48"/>
    <col collapsed="false" customWidth="true" hidden="false" outlineLevel="0" max="3" min="3" style="3" width="12.48"/>
    <col collapsed="false" customWidth="false" hidden="true" outlineLevel="0" max="4" min="4" style="2" width="8.48"/>
    <col collapsed="false" customWidth="true" hidden="false" outlineLevel="0" max="5" min="5" style="3" width="15.48"/>
    <col collapsed="false" customWidth="true" hidden="false" outlineLevel="0" max="6" min="6" style="2" width="13.48"/>
    <col collapsed="false" customWidth="false" hidden="true" outlineLevel="0" max="7" min="7" style="2" width="8.48"/>
    <col collapsed="false" customWidth="true" hidden="false" outlineLevel="0" max="8" min="8" style="2" width="11.48"/>
    <col collapsed="false" customWidth="true" hidden="false" outlineLevel="0" max="9" min="9" style="1" width="10.48"/>
    <col collapsed="false" customWidth="true" hidden="false" outlineLevel="0" max="10" min="10" style="1" width="12.48"/>
    <col collapsed="false" customWidth="true" hidden="false" outlineLevel="0" max="11" min="11" style="1" width="9.48"/>
    <col collapsed="false" customWidth="true" hidden="true" outlineLevel="0" max="12" min="12" style="1" width="12.48"/>
    <col collapsed="false" customWidth="true" hidden="false" outlineLevel="0" max="13" min="13" style="1" width="12.48"/>
    <col collapsed="false" customWidth="false" hidden="false" outlineLevel="0" max="18" min="14" style="4" width="8.48"/>
    <col collapsed="false" customWidth="true" hidden="true" outlineLevel="0" max="19" min="19" style="4" width="12.48"/>
    <col collapsed="false" customWidth="true" hidden="false" outlineLevel="0" max="20" min="20" style="4" width="29.46"/>
    <col collapsed="false" customWidth="true" hidden="false" outlineLevel="0" max="21" min="21" style="4" width="13.48"/>
    <col collapsed="false" customWidth="true" hidden="false" outlineLevel="0" max="22" min="22" style="4" width="17.47"/>
    <col collapsed="false" customWidth="true" hidden="false" outlineLevel="0" max="24" min="23" style="4" width="13.48"/>
    <col collapsed="false" customWidth="false" hidden="false" outlineLevel="0" max="1024" min="25" style="4" width="8.48"/>
  </cols>
  <sheetData>
    <row r="1" customFormat="false" ht="27.3" hidden="false" customHeight="true" outlineLevel="0" collapsed="false">
      <c r="B1" s="5" t="s">
        <v>0</v>
      </c>
      <c r="C1" s="6" t="n">
        <v>0.07</v>
      </c>
      <c r="K1" s="7"/>
    </row>
    <row r="2" customFormat="false" ht="12.75" hidden="false" customHeight="true" outlineLevel="0" collapsed="false">
      <c r="B2" s="8"/>
      <c r="C2" s="9"/>
      <c r="E2" s="10"/>
      <c r="F2" s="11" t="s">
        <v>1</v>
      </c>
      <c r="G2" s="12"/>
      <c r="H2" s="13" t="n">
        <v>1300000</v>
      </c>
      <c r="J2" s="8" t="s">
        <v>2</v>
      </c>
      <c r="K2" s="8" t="s">
        <v>3</v>
      </c>
      <c r="L2" s="14" t="s">
        <v>4</v>
      </c>
      <c r="M2" s="8" t="s">
        <v>5</v>
      </c>
      <c r="N2" s="15" t="s">
        <v>6</v>
      </c>
      <c r="O2" s="15"/>
      <c r="P2" s="16"/>
      <c r="Q2" s="16"/>
      <c r="R2" s="16"/>
      <c r="S2" s="16"/>
    </row>
    <row r="3" customFormat="false" ht="41.25" hidden="false" customHeight="true" outlineLevel="0" collapsed="false">
      <c r="B3" s="17"/>
      <c r="C3" s="18"/>
      <c r="E3" s="19"/>
      <c r="F3" s="20"/>
      <c r="J3" s="1" t="n">
        <v>12000</v>
      </c>
      <c r="K3" s="1" t="n">
        <v>3500</v>
      </c>
      <c r="L3" s="1" t="n">
        <f aca="false">0</f>
        <v>0</v>
      </c>
      <c r="M3" s="21" t="n">
        <f aca="false">H2*0.0025</f>
        <v>3250</v>
      </c>
      <c r="N3" s="4" t="n">
        <f aca="false">C5*0.5%</f>
        <v>4500</v>
      </c>
      <c r="O3" s="15"/>
      <c r="P3" s="15"/>
      <c r="Q3" s="22" t="s">
        <v>7</v>
      </c>
      <c r="R3" s="22"/>
      <c r="S3" s="22"/>
      <c r="T3" s="22"/>
      <c r="U3" s="22"/>
    </row>
    <row r="4" customFormat="false" ht="14.65" hidden="false" customHeight="false" outlineLevel="0" collapsed="false">
      <c r="B4" s="5" t="s">
        <v>8</v>
      </c>
      <c r="C4" s="23" t="n">
        <v>240</v>
      </c>
      <c r="E4" s="19"/>
      <c r="F4" s="19"/>
    </row>
    <row r="5" customFormat="false" ht="14.65" hidden="false" customHeight="false" outlineLevel="0" collapsed="false">
      <c r="B5" s="5" t="s">
        <v>9</v>
      </c>
      <c r="C5" s="24" t="n">
        <v>900000</v>
      </c>
      <c r="E5" s="19"/>
      <c r="F5" s="25"/>
    </row>
    <row r="6" s="31" customFormat="true" ht="14.65" hidden="false" customHeight="false" outlineLevel="0" collapsed="false">
      <c r="A6" s="26"/>
      <c r="B6" s="27"/>
      <c r="C6" s="28"/>
      <c r="D6" s="29"/>
      <c r="E6" s="28" t="n">
        <f aca="false">SUM(E9:E248)</f>
        <v>775657.019040192</v>
      </c>
      <c r="F6" s="30"/>
      <c r="G6" s="27"/>
      <c r="H6" s="27"/>
      <c r="I6" s="26"/>
      <c r="J6" s="26"/>
      <c r="K6" s="26"/>
      <c r="L6" s="26"/>
      <c r="M6" s="26"/>
    </row>
    <row r="7" s="40" customFormat="true" ht="39.75" hidden="false" customHeight="true" outlineLevel="0" collapsed="false">
      <c r="A7" s="32" t="s">
        <v>10</v>
      </c>
      <c r="B7" s="33" t="s">
        <v>11</v>
      </c>
      <c r="C7" s="33" t="s">
        <v>12</v>
      </c>
      <c r="D7" s="33" t="s">
        <v>13</v>
      </c>
      <c r="E7" s="33" t="s">
        <v>14</v>
      </c>
      <c r="F7" s="33" t="s">
        <v>15</v>
      </c>
      <c r="G7" s="33" t="s">
        <v>16</v>
      </c>
      <c r="H7" s="33" t="s">
        <v>17</v>
      </c>
      <c r="I7" s="34" t="s">
        <v>18</v>
      </c>
      <c r="J7" s="35" t="s">
        <v>19</v>
      </c>
      <c r="K7" s="32" t="s">
        <v>20</v>
      </c>
      <c r="L7" s="33"/>
      <c r="M7" s="33"/>
      <c r="N7" s="36"/>
      <c r="O7" s="36"/>
      <c r="P7" s="36"/>
      <c r="Q7" s="36"/>
      <c r="R7" s="36"/>
      <c r="S7" s="37" t="s">
        <v>21</v>
      </c>
      <c r="T7" s="38" t="s">
        <v>22</v>
      </c>
      <c r="U7" s="39"/>
    </row>
    <row r="8" s="54" customFormat="true" ht="24" hidden="false" customHeight="true" outlineLevel="0" collapsed="false">
      <c r="A8" s="41"/>
      <c r="B8" s="42" t="n">
        <v>44894</v>
      </c>
      <c r="C8" s="43"/>
      <c r="D8" s="44"/>
      <c r="E8" s="43"/>
      <c r="F8" s="44"/>
      <c r="G8" s="45"/>
      <c r="H8" s="46"/>
      <c r="I8" s="47" t="n">
        <f aca="false">C5*0.5%+$J$3+$K$3+$L$3+M3</f>
        <v>23250</v>
      </c>
      <c r="J8" s="48"/>
      <c r="K8" s="49" t="n">
        <f aca="false">-C5</f>
        <v>-900000</v>
      </c>
      <c r="L8" s="42"/>
      <c r="M8" s="42" t="n">
        <v>44894</v>
      </c>
      <c r="N8" s="50"/>
      <c r="O8" s="51"/>
      <c r="P8" s="50"/>
      <c r="Q8" s="52"/>
      <c r="R8" s="53"/>
    </row>
    <row r="9" s="31" customFormat="true" ht="14.65" hidden="false" customHeight="false" outlineLevel="0" collapsed="false">
      <c r="A9" s="55" t="n">
        <v>1</v>
      </c>
      <c r="B9" s="42" t="n">
        <v>44924</v>
      </c>
      <c r="C9" s="56" t="n">
        <f aca="false">C5</f>
        <v>900000</v>
      </c>
      <c r="D9" s="57" t="n">
        <f aca="false">E9/$C$1*$C$3</f>
        <v>0</v>
      </c>
      <c r="E9" s="58" t="n">
        <f aca="false">(B9-B8)*C9*$C$1/360</f>
        <v>5250</v>
      </c>
      <c r="F9" s="57" t="n">
        <f aca="false">IF(C9&lt;G9*AND(A9=C4),C9,G9-D9-E9)</f>
        <v>1780.30906553625</v>
      </c>
      <c r="G9" s="59" t="n">
        <f aca="false">($C$5*($C$1+$C$3)/12*365/360)/(1-((1+($C$1+$C$3)/12*365/360)^(-$C$4)))+$C$5*$C$2</f>
        <v>7030.30906553625</v>
      </c>
      <c r="H9" s="57" t="n">
        <f aca="false">IF(A9&lt;&gt;$C$4,G9,C9+D9+E9)</f>
        <v>7030.30906553625</v>
      </c>
      <c r="I9" s="26"/>
      <c r="J9" s="26"/>
      <c r="K9" s="55" t="n">
        <f aca="false">H9+I8+J9</f>
        <v>30280.3090655362</v>
      </c>
      <c r="L9" s="42"/>
      <c r="M9" s="42" t="n">
        <f aca="false">IF(C9=0,0,IF(MONTH(M8)=1*AND(DAY($B$9)&gt;28),DATE(YEAR(M8),MONTH(M8)+2,1)-"1",DATE(YEAR(IF(MONTH(M8)&gt;12,YEAR(M8)+1,M8)),IF(MONTH(M8)&gt;12,1,MONTH(M8)+1),DAY($B$9))))</f>
        <v>44924</v>
      </c>
      <c r="N9" s="60"/>
      <c r="O9" s="61"/>
      <c r="P9" s="60"/>
      <c r="Q9" s="62"/>
      <c r="R9" s="60"/>
      <c r="S9" s="63" t="n">
        <f aca="false">XIRR(K8:K247,M8:M247,1)</f>
        <v>0.0817209475777198</v>
      </c>
      <c r="T9" s="64" t="n">
        <f aca="false">S9*100</f>
        <v>8.17209475777198</v>
      </c>
      <c r="U9" s="65"/>
    </row>
    <row r="10" s="31" customFormat="true" ht="14.65" hidden="false" customHeight="false" outlineLevel="0" collapsed="false">
      <c r="A10" s="55" t="n">
        <v>2</v>
      </c>
      <c r="B10" s="42" t="n">
        <v>44955</v>
      </c>
      <c r="C10" s="56" t="n">
        <f aca="false">IF((C9-H9)&lt;0,0,C9-F9)</f>
        <v>898219.690934464</v>
      </c>
      <c r="D10" s="57" t="n">
        <f aca="false">E10/$C$1*$C$3</f>
        <v>0</v>
      </c>
      <c r="E10" s="58" t="n">
        <f aca="false">(B10-B9)*C10*$C$1/360</f>
        <v>5414.26869257719</v>
      </c>
      <c r="F10" s="57" t="n">
        <f aca="false">IF(C10&lt;G10*AND(A10=C5),C10,G10-D10-E10)</f>
        <v>1616.04037295906</v>
      </c>
      <c r="G10" s="59" t="n">
        <f aca="false">IF(C10,($C$5*($C$1+$C$3)/12*365/360)/(1-((1+($C$1+$C$3)/12*365/360)^(-$C$4)))+$C$5*$C$2,0)</f>
        <v>7030.30906553625</v>
      </c>
      <c r="H10" s="57" t="n">
        <f aca="false">IF(A10&lt;&gt;$C$4,G10,C10+D10+E10)</f>
        <v>7030.30906553625</v>
      </c>
      <c r="I10" s="26"/>
      <c r="J10" s="66"/>
      <c r="K10" s="55" t="n">
        <f aca="false">H10+I10+J10</f>
        <v>7030.30906553625</v>
      </c>
      <c r="L10" s="42"/>
      <c r="M10" s="42" t="n">
        <f aca="false">IF(C10=0,0,IF(MONTH(M9)=1*AND(DAY($B$9)&gt;28),DATE(YEAR(M9),MONTH(M9)+2,1)-"1",DATE(YEAR(IF(MONTH(M9)&gt;12,YEAR(M9)+1,M9)),IF(MONTH(M9)&gt;12,1,MONTH(M9)+1),DAY($B$9))))</f>
        <v>44955</v>
      </c>
      <c r="N10" s="60"/>
      <c r="O10" s="61"/>
      <c r="P10" s="60"/>
      <c r="Q10" s="62"/>
      <c r="R10" s="60"/>
    </row>
    <row r="11" s="31" customFormat="true" ht="14.65" hidden="false" customHeight="false" outlineLevel="0" collapsed="false">
      <c r="A11" s="55" t="n">
        <v>3</v>
      </c>
      <c r="B11" s="42" t="n">
        <v>44968</v>
      </c>
      <c r="C11" s="56" t="n">
        <f aca="false">IF((C10-H10)&lt;0,0,C10-F10)</f>
        <v>896603.650561505</v>
      </c>
      <c r="D11" s="57" t="n">
        <f aca="false">E11/$C$1*$C$3</f>
        <v>0</v>
      </c>
      <c r="E11" s="58" t="n">
        <f aca="false">(B11-B10)*C11*$C$1/360</f>
        <v>2266.4147833638</v>
      </c>
      <c r="F11" s="57" t="n">
        <f aca="false">IF(C11&lt;G11*AND(A11=C6),C11,G11-D11-E11)</f>
        <v>4763.89428217244</v>
      </c>
      <c r="G11" s="59" t="n">
        <f aca="false">IF(C11,($C$5*($C$1+$C$3)/12*365/360)/(1-((1+($C$1+$C$3)/12*365/360)^(-$C$4)))+$C$5*$C$2,0)</f>
        <v>7030.30906553625</v>
      </c>
      <c r="H11" s="57" t="n">
        <f aca="false">IF(A11&lt;&gt;$C$4,G11,C11+D11+E11)</f>
        <v>7030.30906553625</v>
      </c>
      <c r="I11" s="26"/>
      <c r="J11" s="66"/>
      <c r="K11" s="55" t="n">
        <f aca="false">H11+I11+J11</f>
        <v>7030.30906553625</v>
      </c>
      <c r="L11" s="42"/>
      <c r="M11" s="42" t="n">
        <f aca="false">IF(C11=0,0,IF(MONTH(M10)=1*AND(DAY($B$9)&gt;28),DATE(YEAR(M10),MONTH(M10)+2,1)-"1",DATE(YEAR(IF(MONTH(M10)&gt;12,YEAR(M10)+1,M10)),IF(MONTH(M10)&gt;12,1,MONTH(M10)+1),DAY($B$9))))</f>
        <v>44985</v>
      </c>
      <c r="N11" s="60"/>
      <c r="O11" s="61"/>
      <c r="P11" s="60"/>
      <c r="Q11" s="62"/>
      <c r="R11" s="60"/>
    </row>
    <row r="12" s="31" customFormat="true" ht="14.65" hidden="false" customHeight="false" outlineLevel="0" collapsed="false">
      <c r="A12" s="55" t="n">
        <v>4</v>
      </c>
      <c r="B12" s="42" t="n">
        <v>44996</v>
      </c>
      <c r="C12" s="56" t="n">
        <f aca="false">IF((C11-H11)&lt;0,0,C11-F11)</f>
        <v>891839.756279332</v>
      </c>
      <c r="D12" s="57" t="n">
        <f aca="false">E12/$C$1*$C$3</f>
        <v>0</v>
      </c>
      <c r="E12" s="58" t="n">
        <f aca="false">(B12-B11)*C12*$C$1/360</f>
        <v>4855.5720064097</v>
      </c>
      <c r="F12" s="57" t="n">
        <f aca="false">IF(C12&lt;G12*AND(A12=C7),C12,G12-D12-E12)</f>
        <v>2174.73705912655</v>
      </c>
      <c r="G12" s="59" t="n">
        <f aca="false">IF(C12,($C$5*($C$1+$C$3)/12*365/360)/(1-((1+($C$1+$C$3)/12*365/360)^(-$C$4)))+$C$5*$C$2,0)</f>
        <v>7030.30906553625</v>
      </c>
      <c r="H12" s="57" t="n">
        <f aca="false">IF(A12&lt;&gt;$C$4,G12,C12+D12+E12)</f>
        <v>7030.30906553625</v>
      </c>
      <c r="I12" s="26"/>
      <c r="J12" s="66"/>
      <c r="K12" s="55" t="n">
        <f aca="false">H12+I12+J12</f>
        <v>7030.30906553625</v>
      </c>
      <c r="L12" s="42"/>
      <c r="M12" s="42" t="n">
        <f aca="false">IF(C12=0,0,IF(MONTH(M11)=1*AND(DAY($B$9)&gt;28),DATE(YEAR(M11),MONTH(M11)+2,1)-"1",DATE(YEAR(IF(MONTH(M11)&gt;12,YEAR(M11)+1,M11)),IF(MONTH(M11)&gt;12,1,MONTH(M11)+1),DAY($B$9))))</f>
        <v>45014</v>
      </c>
      <c r="N12" s="60"/>
      <c r="O12" s="61"/>
      <c r="P12" s="60"/>
      <c r="Q12" s="62"/>
      <c r="R12" s="60"/>
    </row>
    <row r="13" s="31" customFormat="true" ht="14.65" hidden="false" customHeight="false" outlineLevel="0" collapsed="false">
      <c r="A13" s="55" t="n">
        <v>5</v>
      </c>
      <c r="B13" s="42" t="n">
        <v>45027</v>
      </c>
      <c r="C13" s="56" t="n">
        <f aca="false">IF((C12-H12)&lt;0,0,C12-F12)</f>
        <v>889665.019220206</v>
      </c>
      <c r="D13" s="57" t="n">
        <f aca="false">E13/$C$1*$C$3</f>
        <v>0</v>
      </c>
      <c r="E13" s="58" t="n">
        <f aca="false">(B13-B12)*C13*$C$1/360</f>
        <v>5362.7030325218</v>
      </c>
      <c r="F13" s="57" t="n">
        <f aca="false">IF(C13&lt;G13*AND(A13=C8),C13,G13-D13-E13)</f>
        <v>1667.60603301445</v>
      </c>
      <c r="G13" s="59" t="n">
        <f aca="false">IF(C13,($C$5*($C$1+$C$3)/12*365/360)/(1-((1+($C$1+$C$3)/12*365/360)^(-$C$4)))+$C$5*$C$2,0)</f>
        <v>7030.30906553625</v>
      </c>
      <c r="H13" s="57" t="n">
        <f aca="false">IF(A13&lt;&gt;$C$4,G13,C13+D13+E13)</f>
        <v>7030.30906553625</v>
      </c>
      <c r="I13" s="26"/>
      <c r="J13" s="66"/>
      <c r="K13" s="55" t="n">
        <f aca="false">H13+I13+J13</f>
        <v>7030.30906553625</v>
      </c>
      <c r="L13" s="42"/>
      <c r="M13" s="42" t="n">
        <f aca="false">IF(C13=0,0,IF(MONTH(M12)=1*AND(DAY($B$9)&gt;28),DATE(YEAR(M12),MONTH(M12)+2,1)-"1",DATE(YEAR(IF(MONTH(M12)&gt;12,YEAR(M12)+1,M12)),IF(MONTH(M12)&gt;12,1,MONTH(M12)+1),DAY($B$9))))</f>
        <v>45045</v>
      </c>
      <c r="N13" s="60"/>
      <c r="O13" s="61"/>
      <c r="P13" s="60"/>
      <c r="Q13" s="62"/>
      <c r="R13" s="60"/>
      <c r="S13" s="54" t="s">
        <v>23</v>
      </c>
    </row>
    <row r="14" s="31" customFormat="true" ht="14.65" hidden="false" customHeight="false" outlineLevel="0" collapsed="false">
      <c r="A14" s="55" t="n">
        <v>6</v>
      </c>
      <c r="B14" s="42" t="n">
        <v>45057</v>
      </c>
      <c r="C14" s="56" t="n">
        <f aca="false">IF((C13-H13)&lt;0,0,C13-F13)</f>
        <v>887997.413187191</v>
      </c>
      <c r="D14" s="57" t="n">
        <f aca="false">E14/$C$1*$C$3</f>
        <v>0</v>
      </c>
      <c r="E14" s="58" t="n">
        <f aca="false">(B14-B13)*C14*$C$1/360</f>
        <v>5179.98491025862</v>
      </c>
      <c r="F14" s="57" t="n">
        <f aca="false">IF(C14&lt;G14*AND(A14=C9),C14,G14-D14-E14)</f>
        <v>1850.32415527763</v>
      </c>
      <c r="G14" s="59" t="n">
        <f aca="false">IF(C14,($C$5*($C$1+$C$3)/12*365/360)/(1-((1+($C$1+$C$3)/12*365/360)^(-$C$4)))+$C$5*$C$2,0)</f>
        <v>7030.30906553625</v>
      </c>
      <c r="H14" s="57" t="n">
        <f aca="false">IF(A14&lt;&gt;$C$4,G14,C14+D14+E14)</f>
        <v>7030.30906553625</v>
      </c>
      <c r="I14" s="26"/>
      <c r="J14" s="66"/>
      <c r="K14" s="55" t="n">
        <f aca="false">H14+I14+J14</f>
        <v>7030.30906553625</v>
      </c>
      <c r="L14" s="42"/>
      <c r="M14" s="42" t="n">
        <f aca="false">IF(C14=0,0,IF(MONTH(M13)=1*AND(DAY($B$9)&gt;28),DATE(YEAR(M13),MONTH(M13)+2,1)-"1",DATE(YEAR(IF(MONTH(M13)&gt;12,YEAR(M13)+1,M13)),IF(MONTH(M13)&gt;12,1,MONTH(M13)+1),DAY($B$9))))</f>
        <v>45075</v>
      </c>
      <c r="N14" s="60"/>
      <c r="O14" s="61"/>
      <c r="P14" s="60"/>
      <c r="Q14" s="62"/>
      <c r="R14" s="60"/>
    </row>
    <row r="15" s="31" customFormat="true" ht="14.65" hidden="false" customHeight="false" outlineLevel="0" collapsed="false">
      <c r="A15" s="55" t="n">
        <v>7</v>
      </c>
      <c r="B15" s="42" t="n">
        <v>45088</v>
      </c>
      <c r="C15" s="56" t="n">
        <f aca="false">IF((C14-H14)&lt;0,0,C14-F14)</f>
        <v>886147.089031914</v>
      </c>
      <c r="D15" s="57" t="n">
        <f aca="false">E15/$C$1*$C$3</f>
        <v>0</v>
      </c>
      <c r="E15" s="58" t="n">
        <f aca="false">(B15-B14)*C15*$C$1/360</f>
        <v>5341.49773110904</v>
      </c>
      <c r="F15" s="57" t="n">
        <f aca="false">IF(C15&lt;G15*AND(A15=C10),C15,G15-D15-E15)</f>
        <v>1688.81133442721</v>
      </c>
      <c r="G15" s="59" t="n">
        <f aca="false">IF(C15,($C$5*($C$1+$C$3)/12*365/360)/(1-((1+($C$1+$C$3)/12*365/360)^(-$C$4)))+$C$5*$C$2,0)</f>
        <v>7030.30906553625</v>
      </c>
      <c r="H15" s="57" t="n">
        <f aca="false">IF(A15&lt;&gt;$C$4,G15,C15+D15+E15)</f>
        <v>7030.30906553625</v>
      </c>
      <c r="I15" s="26"/>
      <c r="J15" s="66"/>
      <c r="K15" s="55" t="n">
        <f aca="false">H15+I15+J15</f>
        <v>7030.30906553625</v>
      </c>
      <c r="L15" s="42"/>
      <c r="M15" s="42" t="n">
        <f aca="false">IF(C15=0,0,IF(MONTH(M14)=1*AND(DAY($B$9)&gt;28),DATE(YEAR(M14),MONTH(M14)+2,1)-"1",DATE(YEAR(IF(MONTH(M14)&gt;12,YEAR(M14)+1,M14)),IF(MONTH(M14)&gt;12,1,MONTH(M14)+1),DAY($B$9))))</f>
        <v>45106</v>
      </c>
      <c r="N15" s="60"/>
      <c r="O15" s="61"/>
      <c r="P15" s="60"/>
      <c r="Q15" s="62"/>
      <c r="R15" s="60"/>
      <c r="S15" s="67" t="s">
        <v>24</v>
      </c>
      <c r="T15" s="68"/>
    </row>
    <row r="16" s="31" customFormat="true" ht="14.65" hidden="false" customHeight="false" outlineLevel="0" collapsed="false">
      <c r="A16" s="55" t="n">
        <v>8</v>
      </c>
      <c r="B16" s="42" t="n">
        <v>45118</v>
      </c>
      <c r="C16" s="56" t="n">
        <f aca="false">IF((C15-H15)&lt;0,0,C15-F15)</f>
        <v>884458.277697486</v>
      </c>
      <c r="D16" s="57" t="n">
        <f aca="false">E16/$C$1*$C$3</f>
        <v>0</v>
      </c>
      <c r="E16" s="58" t="n">
        <f aca="false">(B16-B15)*C16*$C$1/360</f>
        <v>5159.33995323534</v>
      </c>
      <c r="F16" s="57" t="n">
        <f aca="false">IF(C16&lt;G16*AND(A16=C11),C16,G16-D16-E16)</f>
        <v>1870.96911230091</v>
      </c>
      <c r="G16" s="59" t="n">
        <f aca="false">IF(C16,($C$5*($C$1+$C$3)/12*365/360)/(1-((1+($C$1+$C$3)/12*365/360)^(-$C$4)))+$C$5*$C$2,0)</f>
        <v>7030.30906553625</v>
      </c>
      <c r="H16" s="57" t="n">
        <f aca="false">IF(A16&lt;&gt;$C$4,G16,C16+D16+E16)</f>
        <v>7030.30906553625</v>
      </c>
      <c r="I16" s="26"/>
      <c r="J16" s="66"/>
      <c r="K16" s="55" t="n">
        <f aca="false">H16+I16+J16</f>
        <v>7030.30906553625</v>
      </c>
      <c r="L16" s="42"/>
      <c r="M16" s="42" t="n">
        <f aca="false">IF(C16=0,0,IF(MONTH(M15)=1*AND(DAY($B$9)&gt;28),DATE(YEAR(M15),MONTH(M15)+2,1)-"1",DATE(YEAR(IF(MONTH(M15)&gt;12,YEAR(M15)+1,M15)),IF(MONTH(M15)&gt;12,1,MONTH(M15)+1),DAY($B$9))))</f>
        <v>45136</v>
      </c>
      <c r="N16" s="60"/>
      <c r="O16" s="61"/>
      <c r="P16" s="60"/>
      <c r="Q16" s="62"/>
      <c r="R16" s="60"/>
    </row>
    <row r="17" s="31" customFormat="true" ht="14.65" hidden="false" customHeight="false" outlineLevel="0" collapsed="false">
      <c r="A17" s="55" t="n">
        <v>9</v>
      </c>
      <c r="B17" s="42" t="n">
        <v>45149</v>
      </c>
      <c r="C17" s="56" t="n">
        <f aca="false">IF((C16-H16)&lt;0,0,C16-F16)</f>
        <v>882587.308585186</v>
      </c>
      <c r="D17" s="57" t="n">
        <f aca="false">E17/$C$1*$C$3</f>
        <v>0</v>
      </c>
      <c r="E17" s="58" t="n">
        <f aca="false">(B17-B16)*C17*$C$1/360</f>
        <v>5320.04016563848</v>
      </c>
      <c r="F17" s="57" t="n">
        <f aca="false">IF(C17&lt;G17*AND(A17=C12),C17,G17-D17-E17)</f>
        <v>1710.26889989777</v>
      </c>
      <c r="G17" s="59" t="n">
        <f aca="false">IF(C17,($C$5*($C$1+$C$3)/12*365/360)/(1-((1+($C$1+$C$3)/12*365/360)^(-$C$4)))+$C$5*$C$2,0)</f>
        <v>7030.30906553625</v>
      </c>
      <c r="H17" s="57" t="n">
        <f aca="false">IF(A17&lt;&gt;$C$4,G17,C17+D17+E17)</f>
        <v>7030.30906553625</v>
      </c>
      <c r="I17" s="26"/>
      <c r="J17" s="66"/>
      <c r="K17" s="55" t="n">
        <f aca="false">H17+I17+J17</f>
        <v>7030.30906553625</v>
      </c>
      <c r="L17" s="42"/>
      <c r="M17" s="42" t="n">
        <f aca="false">IF(C17=0,0,IF(MONTH(M16)=1*AND(DAY($B$9)&gt;28),DATE(YEAR(M16),MONTH(M16)+2,1)-"1",DATE(YEAR(IF(MONTH(M16)&gt;12,YEAR(M16)+1,M16)),IF(MONTH(M16)&gt;12,1,MONTH(M16)+1),DAY($B$9))))</f>
        <v>45167</v>
      </c>
      <c r="N17" s="60"/>
      <c r="O17" s="61"/>
      <c r="P17" s="60"/>
      <c r="Q17" s="62"/>
      <c r="R17" s="60"/>
      <c r="S17" s="67" t="s">
        <v>25</v>
      </c>
      <c r="T17" s="69"/>
    </row>
    <row r="18" s="31" customFormat="true" ht="14.65" hidden="false" customHeight="false" outlineLevel="0" collapsed="false">
      <c r="A18" s="55" t="n">
        <v>10</v>
      </c>
      <c r="B18" s="42" t="n">
        <v>45180</v>
      </c>
      <c r="C18" s="56" t="n">
        <f aca="false">IF((C17-H17)&lt;0,0,C17-F17)</f>
        <v>880877.039685288</v>
      </c>
      <c r="D18" s="57" t="n">
        <f aca="false">E18/$C$1*$C$3</f>
        <v>0</v>
      </c>
      <c r="E18" s="58" t="n">
        <f aca="false">(B18-B17)*C18*$C$1/360</f>
        <v>5309.73104476965</v>
      </c>
      <c r="F18" s="57" t="n">
        <f aca="false">IF(C18&lt;G18*AND(A18=C13),C18,G18-D18-E18)</f>
        <v>1720.5780207666</v>
      </c>
      <c r="G18" s="59" t="n">
        <f aca="false">IF(C18,($C$5*($C$1+$C$3)/12*365/360)/(1-((1+($C$1+$C$3)/12*365/360)^(-$C$4)))+$C$5*$C$2,0)</f>
        <v>7030.30906553625</v>
      </c>
      <c r="H18" s="57" t="n">
        <f aca="false">IF(A18&lt;&gt;$C$4,G18,C18+D18+E18)</f>
        <v>7030.30906553625</v>
      </c>
      <c r="I18" s="26"/>
      <c r="J18" s="66"/>
      <c r="K18" s="55" t="n">
        <f aca="false">H18+I18+J18</f>
        <v>7030.30906553625</v>
      </c>
      <c r="L18" s="42"/>
      <c r="M18" s="42" t="n">
        <f aca="false">IF(C18=0,0,IF(MONTH(M17)=1*AND(DAY($B$9)&gt;28),DATE(YEAR(M17),MONTH(M17)+2,1)-"1",DATE(YEAR(IF(MONTH(M17)&gt;12,YEAR(M17)+1,M17)),IF(MONTH(M17)&gt;12,1,MONTH(M17)+1),DAY($B$9))))</f>
        <v>45198</v>
      </c>
      <c r="N18" s="60"/>
      <c r="O18" s="61"/>
      <c r="P18" s="60"/>
      <c r="Q18" s="62"/>
      <c r="R18" s="60"/>
    </row>
    <row r="19" s="31" customFormat="true" ht="14.65" hidden="false" customHeight="false" outlineLevel="0" collapsed="false">
      <c r="A19" s="55" t="n">
        <v>11</v>
      </c>
      <c r="B19" s="42" t="n">
        <v>45210</v>
      </c>
      <c r="C19" s="56" t="n">
        <f aca="false">IF((C18-H18)&lt;0,0,C18-F18)</f>
        <v>879156.461664521</v>
      </c>
      <c r="D19" s="57" t="n">
        <f aca="false">E19/$C$1*$C$3</f>
        <v>0</v>
      </c>
      <c r="E19" s="58" t="n">
        <f aca="false">(B19-B18)*C19*$C$1/360</f>
        <v>5128.41269304304</v>
      </c>
      <c r="F19" s="57" t="n">
        <f aca="false">IF(C19&lt;G19*AND(A19=C14),C19,G19-D19-E19)</f>
        <v>1901.89637249321</v>
      </c>
      <c r="G19" s="59" t="n">
        <f aca="false">IF(C19,($C$5*($C$1+$C$3)/12*365/360)/(1-((1+($C$1+$C$3)/12*365/360)^(-$C$4)))+$C$5*$C$2,0)</f>
        <v>7030.30906553625</v>
      </c>
      <c r="H19" s="57" t="n">
        <f aca="false">IF(A19&lt;&gt;$C$4,G19,C19+D19+E19)</f>
        <v>7030.30906553625</v>
      </c>
      <c r="I19" s="26"/>
      <c r="J19" s="66"/>
      <c r="K19" s="55" t="n">
        <f aca="false">H19+I19+J19</f>
        <v>7030.30906553625</v>
      </c>
      <c r="L19" s="42"/>
      <c r="M19" s="42" t="n">
        <f aca="false">IF(C19=0,0,IF(MONTH(M18)=1*AND(DAY($B$9)&gt;28),DATE(YEAR(M18),MONTH(M18)+2,1)-"1",DATE(YEAR(IF(MONTH(M18)&gt;12,YEAR(M18)+1,M18)),IF(MONTH(M18)&gt;12,1,MONTH(M18)+1),DAY($B$9))))</f>
        <v>45228</v>
      </c>
      <c r="N19" s="60"/>
      <c r="O19" s="61"/>
      <c r="P19" s="60"/>
      <c r="Q19" s="62"/>
      <c r="R19" s="60"/>
      <c r="S19" s="54" t="s">
        <v>26</v>
      </c>
    </row>
    <row r="20" s="31" customFormat="true" ht="14.65" hidden="false" customHeight="false" outlineLevel="0" collapsed="false">
      <c r="A20" s="55" t="n">
        <v>12</v>
      </c>
      <c r="B20" s="42" t="n">
        <v>45241</v>
      </c>
      <c r="C20" s="56" t="n">
        <f aca="false">IF((C19-H19)&lt;0,0,C19-F19)</f>
        <v>877254.565292028</v>
      </c>
      <c r="D20" s="57" t="n">
        <f aca="false">E20/$C$1*$C$3</f>
        <v>0</v>
      </c>
      <c r="E20" s="58" t="n">
        <f aca="false">(B20-B19)*C20*$C$1/360</f>
        <v>5287.89557412139</v>
      </c>
      <c r="F20" s="57" t="n">
        <f aca="false">IF(C20&lt;G20*AND(A20=C15),C20,G20-D20-E20)</f>
        <v>1742.41349141486</v>
      </c>
      <c r="G20" s="59" t="n">
        <f aca="false">IF(C20,($C$5*($C$1+$C$3)/12*365/360)/(1-((1+($C$1+$C$3)/12*365/360)^(-$C$4)))+$C$5*$C$2,0)</f>
        <v>7030.30906553625</v>
      </c>
      <c r="H20" s="57" t="n">
        <f aca="false">IF(A20&lt;&gt;$C$4,G20,C20+D20+E20)</f>
        <v>7030.30906553625</v>
      </c>
      <c r="I20" s="26"/>
      <c r="J20" s="30"/>
      <c r="K20" s="55" t="n">
        <f aca="false">H20+I20+J20</f>
        <v>7030.30906553625</v>
      </c>
      <c r="L20" s="42"/>
      <c r="M20" s="42" t="n">
        <f aca="false">IF(C20=0,0,IF(MONTH(M19)=1*AND(DAY($B$9)&gt;28),DATE(YEAR(M19),MONTH(M19)+2,1)-"1",DATE(YEAR(IF(MONTH(M19)&gt;12,YEAR(M19)+1,M19)),IF(MONTH(M19)&gt;12,1,MONTH(M19)+1),DAY($B$9))))</f>
        <v>45259</v>
      </c>
      <c r="N20" s="60"/>
      <c r="O20" s="61"/>
      <c r="P20" s="60"/>
      <c r="Q20" s="62"/>
      <c r="R20" s="60"/>
    </row>
    <row r="21" s="31" customFormat="true" ht="14.65" hidden="false" customHeight="false" outlineLevel="0" collapsed="false">
      <c r="A21" s="55" t="n">
        <v>13</v>
      </c>
      <c r="B21" s="42" t="n">
        <v>45271</v>
      </c>
      <c r="C21" s="56" t="n">
        <f aca="false">IF((C20-H20)&lt;0,0,C20-F20)</f>
        <v>875512.151800613</v>
      </c>
      <c r="D21" s="57" t="n">
        <f aca="false">E21/$C$1*$C$3</f>
        <v>0</v>
      </c>
      <c r="E21" s="58" t="n">
        <f aca="false">(B21-B20)*C21*$C$1/360</f>
        <v>5107.15421883691</v>
      </c>
      <c r="F21" s="57" t="n">
        <f aca="false">IF(C21&lt;G21*AND(A21=C16),C21,G21-D21-E21)</f>
        <v>1923.15484669934</v>
      </c>
      <c r="G21" s="59" t="n">
        <f aca="false">IF(C21,($C$5*($C$1+$C$3)/12*365/360)/(1-((1+($C$1+$C$3)/12*365/360)^(-$C$4)))+$C$5*$C$2,0)</f>
        <v>7030.30906553625</v>
      </c>
      <c r="H21" s="57" t="n">
        <f aca="false">IF(A21&lt;&gt;$C$4,G21,C21+D21+E21)</f>
        <v>7030.30906553625</v>
      </c>
      <c r="I21" s="26"/>
      <c r="J21" s="26" t="n">
        <f aca="false">IF(C21=0,0,(0.25%*$H$2)+(0%*$C$5))</f>
        <v>3250</v>
      </c>
      <c r="K21" s="55" t="n">
        <f aca="false">H21+I21+J21</f>
        <v>10280.3090655362</v>
      </c>
      <c r="L21" s="42"/>
      <c r="M21" s="42" t="n">
        <f aca="false">IF(C21=0,0,IF(MONTH(M20)=1*AND(DAY($B$9)&gt;28),DATE(YEAR(M20),MONTH(M20)+2,1)-"1",DATE(YEAR(IF(MONTH(M20)&gt;12,YEAR(M20)+1,M20)),IF(MONTH(M20)&gt;12,1,MONTH(M20)+1),DAY($B$9))))</f>
        <v>45289</v>
      </c>
      <c r="N21" s="60"/>
      <c r="O21" s="61"/>
      <c r="P21" s="60"/>
      <c r="Q21" s="62"/>
      <c r="R21" s="60"/>
      <c r="S21" s="54" t="s">
        <v>27</v>
      </c>
      <c r="T21" s="70"/>
    </row>
    <row r="22" s="31" customFormat="true" ht="14.65" hidden="false" customHeight="false" outlineLevel="0" collapsed="false">
      <c r="A22" s="55" t="n">
        <v>14</v>
      </c>
      <c r="B22" s="42" t="n">
        <v>45302</v>
      </c>
      <c r="C22" s="56" t="n">
        <f aca="false">IF((C21-H21)&lt;0,0,C21-F21)</f>
        <v>873588.996953914</v>
      </c>
      <c r="D22" s="57" t="n">
        <f aca="false">E22/$C$1*$C$3</f>
        <v>0</v>
      </c>
      <c r="E22" s="58" t="n">
        <f aca="false">(B22-B21)*C22*$C$1/360</f>
        <v>5265.80034274998</v>
      </c>
      <c r="F22" s="57" t="n">
        <f aca="false">IF(C22&lt;G22*AND(A22=C17),C22,G22-D22-E22)</f>
        <v>1764.50872278627</v>
      </c>
      <c r="G22" s="59" t="n">
        <f aca="false">IF(C22,($C$5*($C$1+$C$3)/12*365/360)/(1-((1+($C$1+$C$3)/12*365/360)^(-$C$4)))+$C$5*$C$2,0)</f>
        <v>7030.30906553625</v>
      </c>
      <c r="H22" s="57" t="n">
        <f aca="false">IF(A22&lt;&gt;$C$4,G22,C22+D22+E22)</f>
        <v>7030.30906553625</v>
      </c>
      <c r="I22" s="26"/>
      <c r="J22" s="66"/>
      <c r="K22" s="55" t="n">
        <f aca="false">H22+I22+J22</f>
        <v>7030.30906553625</v>
      </c>
      <c r="L22" s="42"/>
      <c r="M22" s="42" t="n">
        <f aca="false">IF(C22=0,0,IF(MONTH(M21)=1*AND(DAY($B$9)&gt;28),DATE(YEAR(M21),MONTH(M21)+2,1)-"1",DATE(YEAR(IF(MONTH(M21)&gt;12,YEAR(M21)+1,M21)),IF(MONTH(M21)&gt;12,1,MONTH(M21)+1),DAY($B$9))))</f>
        <v>45320</v>
      </c>
      <c r="N22" s="60"/>
      <c r="O22" s="61"/>
      <c r="P22" s="60"/>
      <c r="Q22" s="62"/>
      <c r="R22" s="60"/>
      <c r="T22" s="70"/>
    </row>
    <row r="23" s="31" customFormat="true" ht="14.65" hidden="false" customHeight="false" outlineLevel="0" collapsed="false">
      <c r="A23" s="55" t="n">
        <v>15</v>
      </c>
      <c r="B23" s="42" t="n">
        <v>45333</v>
      </c>
      <c r="C23" s="56" t="n">
        <f aca="false">IF((C22-H22)&lt;0,0,C22-F22)</f>
        <v>871824.488231127</v>
      </c>
      <c r="D23" s="57" t="n">
        <f aca="false">E23/$C$1*$C$3</f>
        <v>0</v>
      </c>
      <c r="E23" s="58" t="n">
        <f aca="false">(B23-B22)*C23*$C$1/360</f>
        <v>5255.16427628207</v>
      </c>
      <c r="F23" s="57" t="n">
        <f aca="false">IF(C23&lt;G23*AND(A23=C18),C23,G23-D23-E23)</f>
        <v>1775.14478925417</v>
      </c>
      <c r="G23" s="59" t="n">
        <f aca="false">IF(C23,($C$5*($C$1+$C$3)/12*365/360)/(1-((1+($C$1+$C$3)/12*365/360)^(-$C$4)))+$C$5*$C$2,0)</f>
        <v>7030.30906553625</v>
      </c>
      <c r="H23" s="57" t="n">
        <f aca="false">IF(A23&lt;&gt;$C$4,G23,C23+D23+E23)</f>
        <v>7030.30906553625</v>
      </c>
      <c r="I23" s="71"/>
      <c r="J23" s="66"/>
      <c r="K23" s="55" t="n">
        <f aca="false">H23+I23+J23</f>
        <v>7030.30906553625</v>
      </c>
      <c r="L23" s="42"/>
      <c r="M23" s="42" t="n">
        <f aca="false">IF(C23=0,0,IF(MONTH(M22)=1*AND(DAY($B$9)&gt;28),DATE(YEAR(M22),MONTH(M22)+2,1)-"1",DATE(YEAR(IF(MONTH(M22)&gt;12,YEAR(M22)+1,M22)),IF(MONTH(M22)&gt;12,1,MONTH(M22)+1),DAY($B$9))))</f>
        <v>45351</v>
      </c>
      <c r="N23" s="60"/>
      <c r="O23" s="61"/>
      <c r="P23" s="60"/>
      <c r="Q23" s="62"/>
      <c r="R23" s="60"/>
      <c r="S23" s="54" t="s">
        <v>28</v>
      </c>
      <c r="T23" s="70"/>
    </row>
    <row r="24" s="31" customFormat="true" ht="14.65" hidden="false" customHeight="false" outlineLevel="0" collapsed="false">
      <c r="A24" s="55" t="n">
        <v>16</v>
      </c>
      <c r="B24" s="42" t="n">
        <v>45362</v>
      </c>
      <c r="C24" s="56" t="n">
        <f aca="false">IF((C23-H23)&lt;0,0,C23-F23)</f>
        <v>870049.343441873</v>
      </c>
      <c r="D24" s="57" t="n">
        <f aca="false">E24/$C$1*$C$3</f>
        <v>0</v>
      </c>
      <c r="E24" s="58" t="n">
        <f aca="false">(B24-B23)*C24*$C$1/360</f>
        <v>4906.11157551945</v>
      </c>
      <c r="F24" s="57" t="n">
        <f aca="false">IF(C24&lt;G24*AND(A24=C19),C24,G24-D24-E24)</f>
        <v>2124.1974900168</v>
      </c>
      <c r="G24" s="59" t="n">
        <f aca="false">IF(C24,($C$5*($C$1+$C$3)/12*365/360)/(1-((1+($C$1+$C$3)/12*365/360)^(-$C$4)))+$C$5*$C$2,0)</f>
        <v>7030.30906553625</v>
      </c>
      <c r="H24" s="57" t="n">
        <f aca="false">IF(A24&lt;&gt;$C$4,G24,C24+D24+E24)</f>
        <v>7030.30906553625</v>
      </c>
      <c r="I24" s="71"/>
      <c r="J24" s="66"/>
      <c r="K24" s="55" t="n">
        <f aca="false">H24+I24+J24</f>
        <v>7030.30906553625</v>
      </c>
      <c r="L24" s="42"/>
      <c r="M24" s="42" t="n">
        <f aca="false">IF(C24=0,0,IF(MONTH(M23)=1*AND(DAY($B$9)&gt;28),DATE(YEAR(M23),MONTH(M23)+2,1)-"1",DATE(YEAR(IF(MONTH(M23)&gt;12,YEAR(M23)+1,M23)),IF(MONTH(M23)&gt;12,1,MONTH(M23)+1),DAY($B$9))))</f>
        <v>45380</v>
      </c>
      <c r="N24" s="60"/>
      <c r="O24" s="61"/>
      <c r="P24" s="60"/>
      <c r="Q24" s="62"/>
      <c r="R24" s="60"/>
    </row>
    <row r="25" s="31" customFormat="true" ht="14.65" hidden="false" customHeight="false" outlineLevel="0" collapsed="false">
      <c r="A25" s="55" t="n">
        <v>17</v>
      </c>
      <c r="B25" s="42" t="n">
        <v>45393</v>
      </c>
      <c r="C25" s="56" t="n">
        <f aca="false">IF((C24-H24)&lt;0,0,C24-F24)</f>
        <v>867925.145951856</v>
      </c>
      <c r="D25" s="57" t="n">
        <f aca="false">E25/$C$1*$C$3</f>
        <v>0</v>
      </c>
      <c r="E25" s="58" t="n">
        <f aca="false">(B25-B24)*C25*$C$1/360</f>
        <v>5231.65990754314</v>
      </c>
      <c r="F25" s="57" t="n">
        <f aca="false">IF(C25&lt;G25*AND(A25=C20),C25,G25-D25-E25)</f>
        <v>1798.64915799311</v>
      </c>
      <c r="G25" s="59" t="n">
        <f aca="false">IF(C25,($C$5*($C$1+$C$3)/12*365/360)/(1-((1+($C$1+$C$3)/12*365/360)^(-$C$4)))+$C$5*$C$2,0)</f>
        <v>7030.30906553625</v>
      </c>
      <c r="H25" s="57" t="n">
        <f aca="false">IF(A25&lt;&gt;$C$4,G25,C25+D25+E25)</f>
        <v>7030.30906553625</v>
      </c>
      <c r="I25" s="71"/>
      <c r="J25" s="66"/>
      <c r="K25" s="55" t="n">
        <f aca="false">H25+I25+J25</f>
        <v>7030.30906553625</v>
      </c>
      <c r="L25" s="42"/>
      <c r="M25" s="42" t="n">
        <f aca="false">IF(C25=0,0,IF(MONTH(M24)=1*AND(DAY($B$9)&gt;28),DATE(YEAR(M24),MONTH(M24)+2,1)-"1",DATE(YEAR(IF(MONTH(M24)&gt;12,YEAR(M24)+1,M24)),IF(MONTH(M24)&gt;12,1,MONTH(M24)+1),DAY($B$9))))</f>
        <v>45411</v>
      </c>
      <c r="N25" s="60"/>
      <c r="O25" s="61"/>
      <c r="P25" s="60"/>
      <c r="Q25" s="62"/>
      <c r="R25" s="60"/>
    </row>
    <row r="26" s="31" customFormat="true" ht="14.65" hidden="false" customHeight="false" outlineLevel="0" collapsed="false">
      <c r="A26" s="55" t="n">
        <v>18</v>
      </c>
      <c r="B26" s="42" t="n">
        <v>45423</v>
      </c>
      <c r="C26" s="56" t="n">
        <f aca="false">IF((C25-H25)&lt;0,0,C25-F25)</f>
        <v>866126.496793863</v>
      </c>
      <c r="D26" s="57" t="n">
        <f aca="false">E26/$C$1*$C$3</f>
        <v>0</v>
      </c>
      <c r="E26" s="58" t="n">
        <f aca="false">(B26-B25)*C26*$C$1/360</f>
        <v>5052.40456463087</v>
      </c>
      <c r="F26" s="57" t="n">
        <f aca="false">IF(C26&lt;G26*AND(A26=C21),C26,G26-D26-E26)</f>
        <v>1977.90450090538</v>
      </c>
      <c r="G26" s="59" t="n">
        <f aca="false">IF(C26,($C$5*($C$1+$C$3)/12*365/360)/(1-((1+($C$1+$C$3)/12*365/360)^(-$C$4)))+$C$5*$C$2,0)</f>
        <v>7030.30906553625</v>
      </c>
      <c r="H26" s="57" t="n">
        <f aca="false">IF(A26&lt;&gt;$C$4,G26,C26+D26+E26)</f>
        <v>7030.30906553625</v>
      </c>
      <c r="I26" s="71"/>
      <c r="J26" s="66"/>
      <c r="K26" s="55" t="n">
        <f aca="false">H26+I26+J26</f>
        <v>7030.30906553625</v>
      </c>
      <c r="L26" s="42"/>
      <c r="M26" s="42" t="n">
        <f aca="false">IF(C26=0,0,IF(MONTH(M25)=1*AND(DAY($B$9)&gt;28),DATE(YEAR(M25),MONTH(M25)+2,1)-"1",DATE(YEAR(IF(MONTH(M25)&gt;12,YEAR(M25)+1,M25)),IF(MONTH(M25)&gt;12,1,MONTH(M25)+1),DAY($B$9))))</f>
        <v>45441</v>
      </c>
      <c r="N26" s="60"/>
      <c r="O26" s="61"/>
      <c r="P26" s="60"/>
      <c r="Q26" s="62"/>
      <c r="R26" s="60"/>
    </row>
    <row r="27" s="31" customFormat="true" ht="14.65" hidden="false" customHeight="false" outlineLevel="0" collapsed="false">
      <c r="A27" s="55" t="n">
        <v>19</v>
      </c>
      <c r="B27" s="42" t="n">
        <v>45454</v>
      </c>
      <c r="C27" s="56" t="n">
        <f aca="false">IF((C26-H26)&lt;0,0,C26-F26)</f>
        <v>864148.592292958</v>
      </c>
      <c r="D27" s="57" t="n">
        <f aca="false">E27/$C$1*$C$3</f>
        <v>0</v>
      </c>
      <c r="E27" s="58" t="n">
        <f aca="false">(B27-B26)*C27*$C$1/360</f>
        <v>5208.89568132144</v>
      </c>
      <c r="F27" s="57" t="n">
        <f aca="false">IF(C27&lt;G27*AND(A27=C22),C27,G27-D27-E27)</f>
        <v>1821.41338421481</v>
      </c>
      <c r="G27" s="59" t="n">
        <f aca="false">IF(C27,($C$5*($C$1+$C$3)/12*365/360)/(1-((1+($C$1+$C$3)/12*365/360)^(-$C$4)))+$C$5*$C$2,0)</f>
        <v>7030.30906553625</v>
      </c>
      <c r="H27" s="57" t="n">
        <f aca="false">IF(A27&lt;&gt;$C$4,G27,C27+D27+E27)</f>
        <v>7030.30906553625</v>
      </c>
      <c r="I27" s="71"/>
      <c r="J27" s="66"/>
      <c r="K27" s="55" t="n">
        <f aca="false">H27+I27+J27</f>
        <v>7030.30906553625</v>
      </c>
      <c r="L27" s="42"/>
      <c r="M27" s="42" t="n">
        <f aca="false">IF(C27=0,0,IF(MONTH(M26)=1*AND(DAY($B$9)&gt;28),DATE(YEAR(M26),MONTH(M26)+2,1)-"1",DATE(YEAR(IF(MONTH(M26)&gt;12,YEAR(M26)+1,M26)),IF(MONTH(M26)&gt;12,1,MONTH(M26)+1),DAY($B$9))))</f>
        <v>45472</v>
      </c>
      <c r="N27" s="60"/>
      <c r="O27" s="61"/>
      <c r="P27" s="60"/>
      <c r="Q27" s="62"/>
      <c r="R27" s="60"/>
    </row>
    <row r="28" s="31" customFormat="true" ht="14.65" hidden="false" customHeight="false" outlineLevel="0" collapsed="false">
      <c r="A28" s="55" t="n">
        <v>20</v>
      </c>
      <c r="B28" s="42" t="n">
        <v>45484</v>
      </c>
      <c r="C28" s="56" t="n">
        <f aca="false">IF((C27-H27)&lt;0,0,C27-F27)</f>
        <v>862327.178908743</v>
      </c>
      <c r="D28" s="57" t="n">
        <f aca="false">E28/$C$1*$C$3</f>
        <v>0</v>
      </c>
      <c r="E28" s="58" t="n">
        <f aca="false">(B28-B27)*C28*$C$1/360</f>
        <v>5030.24187696767</v>
      </c>
      <c r="F28" s="57" t="n">
        <f aca="false">IF(C28&lt;G28*AND(A28=C23),C28,G28-D28-E28)</f>
        <v>2000.06718856858</v>
      </c>
      <c r="G28" s="59" t="n">
        <f aca="false">IF(C28,($C$5*($C$1+$C$3)/12*365/360)/(1-((1+($C$1+$C$3)/12*365/360)^(-$C$4)))+$C$5*$C$2,0)</f>
        <v>7030.30906553625</v>
      </c>
      <c r="H28" s="57" t="n">
        <f aca="false">IF(A28&lt;&gt;$C$4,G28,C28+D28+E28)</f>
        <v>7030.30906553625</v>
      </c>
      <c r="I28" s="71"/>
      <c r="J28" s="66"/>
      <c r="K28" s="55" t="n">
        <f aca="false">H28+I28+J28</f>
        <v>7030.30906553625</v>
      </c>
      <c r="L28" s="42"/>
      <c r="M28" s="42" t="n">
        <f aca="false">IF(C28=0,0,IF(MONTH(M27)=1*AND(DAY($B$9)&gt;28),DATE(YEAR(M27),MONTH(M27)+2,1)-"1",DATE(YEAR(IF(MONTH(M27)&gt;12,YEAR(M27)+1,M27)),IF(MONTH(M27)&gt;12,1,MONTH(M27)+1),DAY($B$9))))</f>
        <v>45502</v>
      </c>
      <c r="N28" s="60"/>
      <c r="O28" s="61"/>
      <c r="P28" s="60"/>
      <c r="Q28" s="62"/>
      <c r="R28" s="60"/>
    </row>
    <row r="29" s="31" customFormat="true" ht="14.65" hidden="false" customHeight="false" outlineLevel="0" collapsed="false">
      <c r="A29" s="55" t="n">
        <v>21</v>
      </c>
      <c r="B29" s="42" t="n">
        <v>45515</v>
      </c>
      <c r="C29" s="56" t="n">
        <f aca="false">IF((C28-H28)&lt;0,0,C28-F28)</f>
        <v>860327.111720174</v>
      </c>
      <c r="D29" s="57" t="n">
        <f aca="false">E29/$C$1*$C$3</f>
        <v>0</v>
      </c>
      <c r="E29" s="58" t="n">
        <f aca="false">(B29-B28)*C29*$C$1/360</f>
        <v>5185.86064564661</v>
      </c>
      <c r="F29" s="57" t="n">
        <f aca="false">IF(C29&lt;G29*AND(A29=C24),C29,G29-D29-E29)</f>
        <v>1844.44841988964</v>
      </c>
      <c r="G29" s="59" t="n">
        <f aca="false">IF(C29,($C$5*($C$1+$C$3)/12*365/360)/(1-((1+($C$1+$C$3)/12*365/360)^(-$C$4)))+$C$5*$C$2,0)</f>
        <v>7030.30906553625</v>
      </c>
      <c r="H29" s="57" t="n">
        <f aca="false">IF(A29&lt;&gt;$C$4,G29,C29+D29+E29)</f>
        <v>7030.30906553625</v>
      </c>
      <c r="I29" s="71"/>
      <c r="J29" s="66"/>
      <c r="K29" s="55" t="n">
        <f aca="false">H29+I29+J29</f>
        <v>7030.30906553625</v>
      </c>
      <c r="L29" s="42"/>
      <c r="M29" s="42" t="n">
        <f aca="false">IF(C29=0,0,IF(MONTH(M28)=1*AND(DAY($B$9)&gt;28),DATE(YEAR(M28),MONTH(M28)+2,1)-"1",DATE(YEAR(IF(MONTH(M28)&gt;12,YEAR(M28)+1,M28)),IF(MONTH(M28)&gt;12,1,MONTH(M28)+1),DAY($B$9))))</f>
        <v>45533</v>
      </c>
      <c r="N29" s="60"/>
      <c r="O29" s="61"/>
      <c r="P29" s="60"/>
      <c r="Q29" s="62"/>
      <c r="R29" s="60"/>
    </row>
    <row r="30" s="31" customFormat="true" ht="14.65" hidden="false" customHeight="false" outlineLevel="0" collapsed="false">
      <c r="A30" s="55" t="n">
        <v>22</v>
      </c>
      <c r="B30" s="42" t="n">
        <v>45546</v>
      </c>
      <c r="C30" s="56" t="n">
        <f aca="false">IF((C29-H29)&lt;0,0,C29-F29)</f>
        <v>858482.663300285</v>
      </c>
      <c r="D30" s="57" t="n">
        <f aca="false">E30/$C$1*$C$3</f>
        <v>0</v>
      </c>
      <c r="E30" s="58" t="n">
        <f aca="false">(B30-B29)*C30*$C$1/360</f>
        <v>5174.74272044894</v>
      </c>
      <c r="F30" s="57" t="n">
        <f aca="false">IF(C30&lt;G30*AND(A30=C25),C30,G30-D30-E30)</f>
        <v>1855.56634508731</v>
      </c>
      <c r="G30" s="59" t="n">
        <f aca="false">IF(C30,($C$5*($C$1+$C$3)/12*365/360)/(1-((1+($C$1+$C$3)/12*365/360)^(-$C$4)))+$C$5*$C$2,0)</f>
        <v>7030.30906553625</v>
      </c>
      <c r="H30" s="57" t="n">
        <f aca="false">IF(A30&lt;&gt;$C$4,G30,C30+D30+E30)</f>
        <v>7030.30906553625</v>
      </c>
      <c r="I30" s="71"/>
      <c r="J30" s="66"/>
      <c r="K30" s="55" t="n">
        <f aca="false">H30+I30+J30</f>
        <v>7030.30906553625</v>
      </c>
      <c r="L30" s="42"/>
      <c r="M30" s="42" t="n">
        <f aca="false">IF(C30=0,0,IF(MONTH(M29)=1*AND(DAY($B$9)&gt;28),DATE(YEAR(M29),MONTH(M29)+2,1)-"1",DATE(YEAR(IF(MONTH(M29)&gt;12,YEAR(M29)+1,M29)),IF(MONTH(M29)&gt;12,1,MONTH(M29)+1),DAY($B$9))))</f>
        <v>45564</v>
      </c>
      <c r="N30" s="60"/>
      <c r="O30" s="61"/>
      <c r="P30" s="60"/>
      <c r="Q30" s="62"/>
      <c r="R30" s="60"/>
    </row>
    <row r="31" s="31" customFormat="true" ht="14.65" hidden="false" customHeight="false" outlineLevel="0" collapsed="false">
      <c r="A31" s="55" t="n">
        <v>23</v>
      </c>
      <c r="B31" s="42" t="n">
        <v>45576</v>
      </c>
      <c r="C31" s="56" t="n">
        <f aca="false">IF((C30-H30)&lt;0,0,C30-F30)</f>
        <v>856627.096955198</v>
      </c>
      <c r="D31" s="57" t="n">
        <f aca="false">E31/$C$1*$C$3</f>
        <v>0</v>
      </c>
      <c r="E31" s="58" t="n">
        <f aca="false">(B31-B30)*C31*$C$1/360</f>
        <v>4996.99139890532</v>
      </c>
      <c r="F31" s="57" t="n">
        <f aca="false">IF(AND(C31&lt;G31-D31-E31,A31=C3),C31,G31-D31-E31)</f>
        <v>2033.31766663093</v>
      </c>
      <c r="G31" s="59" t="n">
        <f aca="false">IF(C31,($C$5*($C$1+$C$3)/12*365/360)/(1-((1+($C$1+$C$3)/12*365/360)^(-$C$4)))+$C$5*$C$2,0)</f>
        <v>7030.30906553625</v>
      </c>
      <c r="H31" s="57" t="n">
        <f aca="false">IF(A31&lt;&gt;$C$4,G31,C31+D31+E31)</f>
        <v>7030.30906553625</v>
      </c>
      <c r="I31" s="71"/>
      <c r="J31" s="66"/>
      <c r="K31" s="55" t="n">
        <f aca="false">H31+I31+J31</f>
        <v>7030.30906553625</v>
      </c>
      <c r="L31" s="42"/>
      <c r="M31" s="42" t="n">
        <f aca="false">IF(C31=0,0,IF(MONTH(M30)=1*AND(DAY($B$9)&gt;28),DATE(YEAR(M30),MONTH(M30)+2,1)-"1",DATE(YEAR(IF(MONTH(M30)&gt;12,YEAR(M30)+1,M30)),IF(MONTH(M30)&gt;12,1,MONTH(M30)+1),DAY($B$9))))</f>
        <v>45594</v>
      </c>
      <c r="N31" s="60"/>
      <c r="O31" s="61"/>
      <c r="P31" s="60"/>
      <c r="Q31" s="62"/>
      <c r="R31" s="60"/>
    </row>
    <row r="32" s="31" customFormat="true" ht="14.65" hidden="false" customHeight="false" outlineLevel="0" collapsed="false">
      <c r="A32" s="55" t="n">
        <v>24</v>
      </c>
      <c r="B32" s="42" t="n">
        <v>45607</v>
      </c>
      <c r="C32" s="56" t="n">
        <f aca="false">IF((C31-H31)&lt;0,0,C31-F31)</f>
        <v>854593.779288567</v>
      </c>
      <c r="D32" s="57" t="n">
        <f aca="false">E32/$C$1*$C$3</f>
        <v>0</v>
      </c>
      <c r="E32" s="58" t="n">
        <f aca="false">(B32-B31)*C32*$C$1/360</f>
        <v>5151.30139182275</v>
      </c>
      <c r="F32" s="57" t="n">
        <f aca="false">IF(AND(C32&lt;G32-D32-E32,A32=C4),C32,G32-D32-E32)</f>
        <v>1879.0076737135</v>
      </c>
      <c r="G32" s="59" t="n">
        <f aca="false">IF(C32,($C$5*($C$1+$C$3)/12*365/360)/(1-((1+($C$1+$C$3)/12*365/360)^(-$C$4)))+$C$5*$C$2,0)</f>
        <v>7030.30906553625</v>
      </c>
      <c r="H32" s="57" t="n">
        <f aca="false">IF(A32&lt;&gt;$C$4,G32,C32+D32+E32)</f>
        <v>7030.30906553625</v>
      </c>
      <c r="I32" s="71"/>
      <c r="J32" s="26"/>
      <c r="K32" s="55" t="n">
        <f aca="false">H32+I32+J32</f>
        <v>7030.30906553625</v>
      </c>
      <c r="L32" s="42"/>
      <c r="M32" s="42" t="n">
        <f aca="false">IF(C32=0,0,IF(MONTH(M31)=1*AND(DAY($B$9)&gt;28),DATE(YEAR(M31),MONTH(M31)+2,1)-"1",DATE(YEAR(IF(MONTH(M31)&gt;12,YEAR(M31)+1,M31)),IF(MONTH(M31)&gt;12,1,MONTH(M31)+1),DAY($B$9))))</f>
        <v>45625</v>
      </c>
      <c r="N32" s="60"/>
      <c r="O32" s="61"/>
      <c r="P32" s="60"/>
      <c r="Q32" s="62"/>
      <c r="R32" s="60"/>
    </row>
    <row r="33" s="31" customFormat="true" ht="14.65" hidden="false" customHeight="false" outlineLevel="0" collapsed="false">
      <c r="A33" s="55" t="n">
        <v>25</v>
      </c>
      <c r="B33" s="42" t="n">
        <v>45637</v>
      </c>
      <c r="C33" s="56" t="n">
        <f aca="false">IF((C32-H32)&lt;0,0,C32-F32)</f>
        <v>852714.771614853</v>
      </c>
      <c r="D33" s="57" t="n">
        <f aca="false">E33/$C$1*$C$3</f>
        <v>0</v>
      </c>
      <c r="E33" s="58" t="n">
        <f aca="false">(B33-B32)*C33*$C$1/360</f>
        <v>4974.16950108664</v>
      </c>
      <c r="F33" s="57" t="n">
        <f aca="false">IF(C33&lt;G33*AND(A33=C28),C33,G33-D33-E33)</f>
        <v>2056.1395644496</v>
      </c>
      <c r="G33" s="59" t="n">
        <f aca="false">IF(C33,($C$5*($C$1+$C$3)/12*365/360)/(1-((1+($C$1+$C$3)/12*365/360)^(-$C$4)))+$C$5*$C$2,0)</f>
        <v>7030.30906553625</v>
      </c>
      <c r="H33" s="57" t="n">
        <f aca="false">IF(A33&lt;&gt;$C$4,G33,C33+D33+E33)</f>
        <v>7030.30906553625</v>
      </c>
      <c r="I33" s="71"/>
      <c r="J33" s="26" t="n">
        <f aca="false">IF(C33=0,0,(0.25%*$H$2)+(0%*$C$5))</f>
        <v>3250</v>
      </c>
      <c r="K33" s="55" t="n">
        <f aca="false">H33+I33+J33</f>
        <v>10280.3090655362</v>
      </c>
      <c r="L33" s="42"/>
      <c r="M33" s="42" t="n">
        <f aca="false">IF(C33=0,0,IF(MONTH(M32)=1*AND(DAY($B$9)&gt;28),DATE(YEAR(M32),MONTH(M32)+2,1)-"1",DATE(YEAR(IF(MONTH(M32)&gt;12,YEAR(M32)+1,M32)),IF(MONTH(M32)&gt;12,1,MONTH(M32)+1),DAY($B$9))))</f>
        <v>45655</v>
      </c>
      <c r="N33" s="60"/>
      <c r="O33" s="61"/>
      <c r="P33" s="60"/>
      <c r="Q33" s="62"/>
      <c r="R33" s="60"/>
    </row>
    <row r="34" s="31" customFormat="true" ht="14.65" hidden="false" customHeight="false" outlineLevel="0" collapsed="false">
      <c r="A34" s="55" t="n">
        <v>26</v>
      </c>
      <c r="B34" s="42" t="n">
        <v>45668</v>
      </c>
      <c r="C34" s="56" t="n">
        <f aca="false">IF((C33-H33)&lt;0,0,C33-F33)</f>
        <v>850658.632050403</v>
      </c>
      <c r="D34" s="57" t="n">
        <f aca="false">E34/$C$1*$C$3</f>
        <v>0</v>
      </c>
      <c r="E34" s="58" t="n">
        <f aca="false">(B34-B33)*C34*$C$1/360</f>
        <v>5127.58119874827</v>
      </c>
      <c r="F34" s="57" t="n">
        <f aca="false">IF(C34&lt;G34*AND(A34=C29),C34,G34-D34-E34)</f>
        <v>1902.72786678798</v>
      </c>
      <c r="G34" s="59" t="n">
        <f aca="false">IF(C34,($C$5*($C$1+$C$3)/12*365/360)/(1-((1+($C$1+$C$3)/12*365/360)^(-$C$4)))+$C$5*$C$2,0)</f>
        <v>7030.30906553625</v>
      </c>
      <c r="H34" s="57" t="n">
        <f aca="false">IF(A34&lt;&gt;$C$4,G34,C34+D34+E34)</f>
        <v>7030.30906553625</v>
      </c>
      <c r="I34" s="71"/>
      <c r="J34" s="66"/>
      <c r="K34" s="55" t="n">
        <f aca="false">H34+I34+J34</f>
        <v>7030.30906553625</v>
      </c>
      <c r="L34" s="42"/>
      <c r="M34" s="42" t="n">
        <f aca="false">IF(C34=0,0,IF(MONTH(M33)=1*AND(DAY($B$9)&gt;28),DATE(YEAR(M33),MONTH(M33)+2,1)-"1",DATE(YEAR(IF(MONTH(M33)&gt;12,YEAR(M33)+1,M33)),IF(MONTH(M33)&gt;12,1,MONTH(M33)+1),DAY($B$9))))</f>
        <v>45686</v>
      </c>
      <c r="N34" s="60"/>
      <c r="O34" s="61"/>
      <c r="P34" s="60"/>
      <c r="Q34" s="62"/>
      <c r="R34" s="60"/>
    </row>
    <row r="35" s="31" customFormat="true" ht="14.65" hidden="false" customHeight="false" outlineLevel="0" collapsed="false">
      <c r="A35" s="55" t="n">
        <v>27</v>
      </c>
      <c r="B35" s="42" t="n">
        <v>45699</v>
      </c>
      <c r="C35" s="56" t="n">
        <f aca="false">IF((C34-H34)&lt;0,0,C34-F34)</f>
        <v>848755.904183616</v>
      </c>
      <c r="D35" s="57" t="n">
        <f aca="false">E35/$C$1*$C$3</f>
        <v>0</v>
      </c>
      <c r="E35" s="58" t="n">
        <f aca="false">(B35-B34)*C35*$C$1/360</f>
        <v>5116.11197799568</v>
      </c>
      <c r="F35" s="57" t="n">
        <f aca="false">IF(C35&lt;G35*AND(A35=C30),C35,G35-D35-E35)</f>
        <v>1914.19708754056</v>
      </c>
      <c r="G35" s="59" t="n">
        <f aca="false">IF(C35,($C$5*($C$1+$C$3)/12*365/360)/(1-((1+($C$1+$C$3)/12*365/360)^(-$C$4)))+$C$5*$C$2,0)</f>
        <v>7030.30906553625</v>
      </c>
      <c r="H35" s="57" t="n">
        <f aca="false">IF(A35&lt;&gt;$C$4,G35,C35+D35+E35)</f>
        <v>7030.30906553625</v>
      </c>
      <c r="I35" s="71"/>
      <c r="J35" s="66"/>
      <c r="K35" s="55" t="n">
        <f aca="false">H35+I35+J35</f>
        <v>7030.30906553625</v>
      </c>
      <c r="L35" s="42"/>
      <c r="M35" s="42" t="n">
        <f aca="false">IF(C35=0,0,IF(MONTH(M34)=1*AND(DAY($B$9)&gt;28),DATE(YEAR(M34),MONTH(M34)+2,1)-"1",DATE(YEAR(IF(MONTH(M34)&gt;12,YEAR(M34)+1,M34)),IF(MONTH(M34)&gt;12,1,MONTH(M34)+1),DAY($B$9))))</f>
        <v>45716</v>
      </c>
      <c r="N35" s="60"/>
      <c r="O35" s="61"/>
      <c r="P35" s="60"/>
      <c r="Q35" s="62"/>
      <c r="R35" s="60"/>
    </row>
    <row r="36" s="31" customFormat="true" ht="14.65" hidden="false" customHeight="false" outlineLevel="0" collapsed="false">
      <c r="A36" s="55" t="n">
        <v>28</v>
      </c>
      <c r="B36" s="42" t="n">
        <v>45727</v>
      </c>
      <c r="C36" s="56" t="n">
        <f aca="false">IF((C35-H35)&lt;0,0,C35-F35)</f>
        <v>846841.707096075</v>
      </c>
      <c r="D36" s="57" t="n">
        <f aca="false">E36/$C$1*$C$3</f>
        <v>0</v>
      </c>
      <c r="E36" s="58" t="n">
        <f aca="false">(B36-B35)*C36*$C$1/360</f>
        <v>4610.58262752308</v>
      </c>
      <c r="F36" s="57" t="n">
        <f aca="false">IF(C36&lt;G36*AND(A36=C31),C36,G36-D36-E36)</f>
        <v>2419.72643801317</v>
      </c>
      <c r="G36" s="59" t="n">
        <f aca="false">IF(C36,($C$5*($C$1+$C$3)/12*365/360)/(1-((1+($C$1+$C$3)/12*365/360)^(-$C$4)))+$C$5*$C$2,0)</f>
        <v>7030.30906553625</v>
      </c>
      <c r="H36" s="57" t="n">
        <f aca="false">IF(A36&lt;&gt;$C$4,G36,C36+D36+E36)</f>
        <v>7030.30906553625</v>
      </c>
      <c r="I36" s="71"/>
      <c r="J36" s="66"/>
      <c r="K36" s="55" t="n">
        <f aca="false">H36+I36+J36</f>
        <v>7030.30906553625</v>
      </c>
      <c r="L36" s="42"/>
      <c r="M36" s="42" t="n">
        <f aca="false">IF(C36=0,0,IF(MONTH(M35)=1*AND(DAY($B$9)&gt;28),DATE(YEAR(M35),MONTH(M35)+2,1)-"1",DATE(YEAR(IF(MONTH(M35)&gt;12,YEAR(M35)+1,M35)),IF(MONTH(M35)&gt;12,1,MONTH(M35)+1),DAY($B$9))))</f>
        <v>45745</v>
      </c>
      <c r="N36" s="60"/>
      <c r="O36" s="61"/>
      <c r="P36" s="60"/>
      <c r="Q36" s="62"/>
      <c r="R36" s="60"/>
    </row>
    <row r="37" s="31" customFormat="true" ht="14.65" hidden="false" customHeight="false" outlineLevel="0" collapsed="false">
      <c r="A37" s="55" t="n">
        <v>29</v>
      </c>
      <c r="B37" s="42" t="n">
        <v>45758</v>
      </c>
      <c r="C37" s="56" t="n">
        <f aca="false">IF((C36-H36)&lt;0,0,C36-F36)</f>
        <v>844421.980658062</v>
      </c>
      <c r="D37" s="57" t="n">
        <f aca="false">E37/$C$1*$C$3</f>
        <v>0</v>
      </c>
      <c r="E37" s="58" t="n">
        <f aca="false">(B37-B36)*C37*$C$1/360</f>
        <v>5089.98805007776</v>
      </c>
      <c r="F37" s="57" t="n">
        <f aca="false">IF(C37&lt;G37*AND(A37=C32),C37,G37-D37-E37)</f>
        <v>1940.32101545849</v>
      </c>
      <c r="G37" s="59" t="n">
        <f aca="false">IF(C37,($C$5*($C$1+$C$3)/12*365/360)/(1-((1+($C$1+$C$3)/12*365/360)^(-$C$4)))+$C$5*$C$2,0)</f>
        <v>7030.30906553625</v>
      </c>
      <c r="H37" s="57" t="n">
        <f aca="false">IF(A37&lt;&gt;$C$4,G37,C37+D37+E37)</f>
        <v>7030.30906553625</v>
      </c>
      <c r="I37" s="71"/>
      <c r="J37" s="66"/>
      <c r="K37" s="55" t="n">
        <f aca="false">H37+I37+J37</f>
        <v>7030.30906553625</v>
      </c>
      <c r="L37" s="42"/>
      <c r="M37" s="42" t="n">
        <f aca="false">IF(C37=0,0,IF(MONTH(M36)=1*AND(DAY($B$9)&gt;28),DATE(YEAR(M36),MONTH(M36)+2,1)-"1",DATE(YEAR(IF(MONTH(M36)&gt;12,YEAR(M36)+1,M36)),IF(MONTH(M36)&gt;12,1,MONTH(M36)+1),DAY($B$9))))</f>
        <v>45776</v>
      </c>
      <c r="N37" s="60"/>
      <c r="O37" s="61"/>
      <c r="P37" s="60"/>
      <c r="Q37" s="62"/>
      <c r="R37" s="60"/>
    </row>
    <row r="38" s="31" customFormat="true" ht="14.65" hidden="false" customHeight="false" outlineLevel="0" collapsed="false">
      <c r="A38" s="55" t="n">
        <v>30</v>
      </c>
      <c r="B38" s="42" t="n">
        <v>45788</v>
      </c>
      <c r="C38" s="56" t="n">
        <f aca="false">IF((C37-H37)&lt;0,0,C37-F37)</f>
        <v>842481.659642604</v>
      </c>
      <c r="D38" s="57" t="n">
        <f aca="false">E38/$C$1*$C$3</f>
        <v>0</v>
      </c>
      <c r="E38" s="58" t="n">
        <f aca="false">(B38-B37)*C38*$C$1/360</f>
        <v>4914.47634791519</v>
      </c>
      <c r="F38" s="57" t="n">
        <f aca="false">IF(C38&lt;G38*AND(A38=C33),C38,G38-D38-E38)</f>
        <v>2115.83271762106</v>
      </c>
      <c r="G38" s="59" t="n">
        <f aca="false">IF(C38,($C$5*($C$1+$C$3)/12*365/360)/(1-((1+($C$1+$C$3)/12*365/360)^(-$C$4)))+$C$5*$C$2,0)</f>
        <v>7030.30906553625</v>
      </c>
      <c r="H38" s="57" t="n">
        <f aca="false">IF(A38&lt;&gt;$C$4,G38,C38+D38+E38)</f>
        <v>7030.30906553625</v>
      </c>
      <c r="I38" s="71"/>
      <c r="J38" s="66"/>
      <c r="K38" s="55" t="n">
        <f aca="false">H38+I38+J38</f>
        <v>7030.30906553625</v>
      </c>
      <c r="L38" s="42"/>
      <c r="M38" s="42" t="n">
        <f aca="false">IF(C38=0,0,IF(MONTH(M37)=1*AND(DAY($B$9)&gt;28),DATE(YEAR(M37),MONTH(M37)+2,1)-"1",DATE(YEAR(IF(MONTH(M37)&gt;12,YEAR(M37)+1,M37)),IF(MONTH(M37)&gt;12,1,MONTH(M37)+1),DAY($B$9))))</f>
        <v>45806</v>
      </c>
      <c r="N38" s="60"/>
      <c r="O38" s="61"/>
      <c r="P38" s="60"/>
      <c r="Q38" s="62"/>
      <c r="R38" s="60"/>
    </row>
    <row r="39" s="31" customFormat="true" ht="14.65" hidden="false" customHeight="false" outlineLevel="0" collapsed="false">
      <c r="A39" s="55" t="n">
        <v>31</v>
      </c>
      <c r="B39" s="42" t="n">
        <v>45819</v>
      </c>
      <c r="C39" s="56" t="n">
        <f aca="false">IF((C38-H38)&lt;0,0,C38-F38)</f>
        <v>840365.826924982</v>
      </c>
      <c r="D39" s="57" t="n">
        <f aca="false">E39/$C$1*$C$3</f>
        <v>0</v>
      </c>
      <c r="E39" s="58" t="n">
        <f aca="false">(B39-B38)*C39*$C$1/360</f>
        <v>5065.53845674226</v>
      </c>
      <c r="F39" s="57" t="n">
        <f aca="false">IF(C39&lt;G39*AND(A39=C34),C39,G39-D39-E39)</f>
        <v>1964.77060879399</v>
      </c>
      <c r="G39" s="59" t="n">
        <f aca="false">IF(C39,($C$5*($C$1+$C$3)/12*365/360)/(1-((1+($C$1+$C$3)/12*365/360)^(-$C$4)))+$C$5*$C$2,0)</f>
        <v>7030.30906553625</v>
      </c>
      <c r="H39" s="57" t="n">
        <f aca="false">IF(A39&lt;&gt;$C$4,G39,C39+D39+E39)</f>
        <v>7030.30906553625</v>
      </c>
      <c r="I39" s="71"/>
      <c r="J39" s="66"/>
      <c r="K39" s="55" t="n">
        <f aca="false">H39+I39+J39</f>
        <v>7030.30906553625</v>
      </c>
      <c r="L39" s="42"/>
      <c r="M39" s="42" t="n">
        <f aca="false">IF(C39=0,0,IF(MONTH(M38)=1*AND(DAY($B$9)&gt;28),DATE(YEAR(M38),MONTH(M38)+2,1)-"1",DATE(YEAR(IF(MONTH(M38)&gt;12,YEAR(M38)+1,M38)),IF(MONTH(M38)&gt;12,1,MONTH(M38)+1),DAY($B$9))))</f>
        <v>45837</v>
      </c>
      <c r="N39" s="60"/>
      <c r="O39" s="61"/>
      <c r="P39" s="60"/>
      <c r="Q39" s="62"/>
      <c r="R39" s="60"/>
    </row>
    <row r="40" s="31" customFormat="true" ht="14.65" hidden="false" customHeight="false" outlineLevel="0" collapsed="false">
      <c r="A40" s="55" t="n">
        <v>32</v>
      </c>
      <c r="B40" s="42" t="n">
        <v>45849</v>
      </c>
      <c r="C40" s="56" t="n">
        <f aca="false">IF((C39-H39)&lt;0,0,C39-F39)</f>
        <v>838401.056316189</v>
      </c>
      <c r="D40" s="57" t="n">
        <f aca="false">E40/$C$1*$C$3</f>
        <v>0</v>
      </c>
      <c r="E40" s="58" t="n">
        <f aca="false">(B40-B39)*C40*$C$1/360</f>
        <v>4890.6728285111</v>
      </c>
      <c r="F40" s="57" t="n">
        <f aca="false">IF(C40&lt;G40*AND(A40=C35),C40,G40-D40-E40)</f>
        <v>2139.63623702515</v>
      </c>
      <c r="G40" s="59" t="n">
        <f aca="false">IF(C40,($C$5*($C$1+$C$3)/12*365/360)/(1-((1+($C$1+$C$3)/12*365/360)^(-$C$4)))+$C$5*$C$2,0)</f>
        <v>7030.30906553625</v>
      </c>
      <c r="H40" s="57" t="n">
        <f aca="false">IF(A40&lt;&gt;$C$4,G40,C40+D40+E40)</f>
        <v>7030.30906553625</v>
      </c>
      <c r="I40" s="71"/>
      <c r="J40" s="66"/>
      <c r="K40" s="55" t="n">
        <f aca="false">H40+I40+J40</f>
        <v>7030.30906553625</v>
      </c>
      <c r="L40" s="42"/>
      <c r="M40" s="42" t="n">
        <f aca="false">IF(C40=0,0,IF(MONTH(M39)=1*AND(DAY($B$9)&gt;28),DATE(YEAR(M39),MONTH(M39)+2,1)-"1",DATE(YEAR(IF(MONTH(M39)&gt;12,YEAR(M39)+1,M39)),IF(MONTH(M39)&gt;12,1,MONTH(M39)+1),DAY($B$9))))</f>
        <v>45867</v>
      </c>
      <c r="N40" s="60"/>
      <c r="O40" s="61"/>
      <c r="P40" s="60"/>
      <c r="Q40" s="62"/>
      <c r="R40" s="60"/>
    </row>
    <row r="41" s="31" customFormat="true" ht="14.65" hidden="false" customHeight="false" outlineLevel="0" collapsed="false">
      <c r="A41" s="55" t="n">
        <v>33</v>
      </c>
      <c r="B41" s="42" t="n">
        <v>45880</v>
      </c>
      <c r="C41" s="56" t="n">
        <f aca="false">IF((C40-H40)&lt;0,0,C40-F40)</f>
        <v>836261.420079163</v>
      </c>
      <c r="D41" s="57" t="n">
        <f aca="false">E41/$C$1*$C$3</f>
        <v>0</v>
      </c>
      <c r="E41" s="58" t="n">
        <f aca="false">(B41-B40)*C41*$C$1/360</f>
        <v>5040.79800436607</v>
      </c>
      <c r="F41" s="57" t="n">
        <f aca="false">IF(C41&lt;G41*AND(A41=C36),C41,G41-D41-E41)</f>
        <v>1989.51106117018</v>
      </c>
      <c r="G41" s="59" t="n">
        <f aca="false">IF(C41,($C$5*($C$1+$C$3)/12*365/360)/(1-((1+($C$1+$C$3)/12*365/360)^(-$C$4)))+$C$5*$C$2,0)</f>
        <v>7030.30906553625</v>
      </c>
      <c r="H41" s="57" t="n">
        <f aca="false">IF(A41&lt;&gt;$C$4,G41,C41+D41+E41)</f>
        <v>7030.30906553625</v>
      </c>
      <c r="I41" s="71"/>
      <c r="J41" s="66"/>
      <c r="K41" s="55" t="n">
        <f aca="false">H41+I41+J41</f>
        <v>7030.30906553625</v>
      </c>
      <c r="L41" s="42"/>
      <c r="M41" s="42" t="n">
        <f aca="false">IF(C41=0,0,IF(MONTH(M40)=1*AND(DAY($B$9)&gt;28),DATE(YEAR(M40),MONTH(M40)+2,1)-"1",DATE(YEAR(IF(MONTH(M40)&gt;12,YEAR(M40)+1,M40)),IF(MONTH(M40)&gt;12,1,MONTH(M40)+1),DAY($B$9))))</f>
        <v>45898</v>
      </c>
      <c r="N41" s="60"/>
      <c r="O41" s="61"/>
      <c r="P41" s="60"/>
      <c r="Q41" s="62"/>
      <c r="R41" s="60"/>
    </row>
    <row r="42" s="31" customFormat="true" ht="14.65" hidden="false" customHeight="false" outlineLevel="0" collapsed="false">
      <c r="A42" s="55" t="n">
        <v>34</v>
      </c>
      <c r="B42" s="42" t="n">
        <v>45911</v>
      </c>
      <c r="C42" s="56" t="n">
        <f aca="false">IF((C41-H41)&lt;0,0,C41-F41)</f>
        <v>834271.909017993</v>
      </c>
      <c r="D42" s="57" t="n">
        <f aca="false">E42/$C$1*$C$3</f>
        <v>0</v>
      </c>
      <c r="E42" s="58" t="n">
        <f aca="false">(B42-B41)*C42*$C$1/360</f>
        <v>5028.8056738029</v>
      </c>
      <c r="F42" s="57" t="n">
        <f aca="false">IF(C42&lt;G42*AND(A42=C37),C42,G42-D42-E42)</f>
        <v>2001.50339173334</v>
      </c>
      <c r="G42" s="59" t="n">
        <f aca="false">IF(C42,($C$5*($C$1+$C$3)/12*365/360)/(1-((1+($C$1+$C$3)/12*365/360)^(-$C$4)))+$C$5*$C$2,0)</f>
        <v>7030.30906553625</v>
      </c>
      <c r="H42" s="57" t="n">
        <f aca="false">IF(A42&lt;&gt;$C$4,G42,C42+D42+E42)</f>
        <v>7030.30906553625</v>
      </c>
      <c r="I42" s="71"/>
      <c r="J42" s="66"/>
      <c r="K42" s="55" t="n">
        <f aca="false">H42+I42+J42</f>
        <v>7030.30906553625</v>
      </c>
      <c r="L42" s="42"/>
      <c r="M42" s="42" t="n">
        <f aca="false">IF(C42=0,0,IF(MONTH(M41)=1*AND(DAY($B$9)&gt;28),DATE(YEAR(M41),MONTH(M41)+2,1)-"1",DATE(YEAR(IF(MONTH(M41)&gt;12,YEAR(M41)+1,M41)),IF(MONTH(M41)&gt;12,1,MONTH(M41)+1),DAY($B$9))))</f>
        <v>45929</v>
      </c>
      <c r="N42" s="60"/>
      <c r="O42" s="61"/>
      <c r="P42" s="60"/>
      <c r="Q42" s="62"/>
      <c r="R42" s="60"/>
    </row>
    <row r="43" s="31" customFormat="true" ht="14.65" hidden="false" customHeight="false" outlineLevel="0" collapsed="false">
      <c r="A43" s="55" t="n">
        <v>35</v>
      </c>
      <c r="B43" s="42" t="n">
        <v>45941</v>
      </c>
      <c r="C43" s="56" t="n">
        <f aca="false">IF((C42-H42)&lt;0,0,C42-F42)</f>
        <v>832270.40562626</v>
      </c>
      <c r="D43" s="57" t="n">
        <f aca="false">E43/$C$1*$C$3</f>
        <v>0</v>
      </c>
      <c r="E43" s="58" t="n">
        <f aca="false">(B43-B42)*C43*$C$1/360</f>
        <v>4854.91069948652</v>
      </c>
      <c r="F43" s="57" t="n">
        <f aca="false">IF(C43&lt;G43*AND(A43=C38),C43,G43-D43-E43)</f>
        <v>2175.39836604973</v>
      </c>
      <c r="G43" s="59" t="n">
        <f aca="false">IF(C43,($C$5*($C$1+$C$3)/12*365/360)/(1-((1+($C$1+$C$3)/12*365/360)^(-$C$4)))+$C$5*$C$2,0)</f>
        <v>7030.30906553625</v>
      </c>
      <c r="H43" s="57" t="n">
        <f aca="false">IF(A43&lt;&gt;$C$4,G43,C43+D43+E43)</f>
        <v>7030.30906553625</v>
      </c>
      <c r="I43" s="71"/>
      <c r="J43" s="66"/>
      <c r="K43" s="55" t="n">
        <f aca="false">H43+I43+J43</f>
        <v>7030.30906553625</v>
      </c>
      <c r="L43" s="42"/>
      <c r="M43" s="42" t="n">
        <f aca="false">IF(C43=0,0,IF(MONTH(M42)=1*AND(DAY($B$9)&gt;28),DATE(YEAR(M42),MONTH(M42)+2,1)-"1",DATE(YEAR(IF(MONTH(M42)&gt;12,YEAR(M42)+1,M42)),IF(MONTH(M42)&gt;12,1,MONTH(M42)+1),DAY($B$9))))</f>
        <v>45959</v>
      </c>
      <c r="N43" s="60"/>
      <c r="O43" s="61"/>
      <c r="P43" s="60"/>
      <c r="Q43" s="62"/>
      <c r="R43" s="60"/>
    </row>
    <row r="44" s="31" customFormat="true" ht="14.65" hidden="false" customHeight="false" outlineLevel="0" collapsed="false">
      <c r="A44" s="55" t="n">
        <v>36</v>
      </c>
      <c r="B44" s="42" t="n">
        <v>45972</v>
      </c>
      <c r="C44" s="56" t="n">
        <f aca="false">IF((C43-H43)&lt;0,0,C43-F43)</f>
        <v>830095.00726021</v>
      </c>
      <c r="D44" s="57" t="n">
        <f aca="false">E44/$C$1*$C$3</f>
        <v>0</v>
      </c>
      <c r="E44" s="58" t="n">
        <f aca="false">(B44-B43)*C44*$C$1/360</f>
        <v>5003.62823820738</v>
      </c>
      <c r="F44" s="57" t="n">
        <f aca="false">IF(C44&lt;G44*AND(A44=C39),C44,G44-D44-E44)</f>
        <v>2026.68082732887</v>
      </c>
      <c r="G44" s="59" t="n">
        <f aca="false">IF(C44,($C$5*($C$1+$C$3)/12*365/360)/(1-((1+($C$1+$C$3)/12*365/360)^(-$C$4)))+$C$5*$C$2,0)</f>
        <v>7030.30906553625</v>
      </c>
      <c r="H44" s="57" t="n">
        <f aca="false">IF(A44&lt;&gt;$C$4,G44,C44+D44+E44)</f>
        <v>7030.30906553625</v>
      </c>
      <c r="I44" s="71"/>
      <c r="J44" s="26"/>
      <c r="K44" s="55" t="n">
        <f aca="false">H44+I44+J44</f>
        <v>7030.30906553625</v>
      </c>
      <c r="L44" s="42"/>
      <c r="M44" s="42" t="n">
        <f aca="false">IF(C44=0,0,IF(MONTH(M43)=1*AND(DAY($B$9)&gt;28),DATE(YEAR(M43),MONTH(M43)+2,1)-"1",DATE(YEAR(IF(MONTH(M43)&gt;12,YEAR(M43)+1,M43)),IF(MONTH(M43)&gt;12,1,MONTH(M43)+1),DAY($B$9))))</f>
        <v>45990</v>
      </c>
      <c r="N44" s="60"/>
      <c r="O44" s="61"/>
      <c r="P44" s="60"/>
      <c r="Q44" s="62"/>
      <c r="R44" s="60"/>
    </row>
    <row r="45" s="31" customFormat="true" ht="14.65" hidden="false" customHeight="false" outlineLevel="0" collapsed="false">
      <c r="A45" s="55" t="n">
        <v>37</v>
      </c>
      <c r="B45" s="42" t="n">
        <v>46002</v>
      </c>
      <c r="C45" s="56" t="n">
        <f aca="false">IF((C44-H44)&lt;0,0,C44-F44)</f>
        <v>828068.326432881</v>
      </c>
      <c r="D45" s="57" t="n">
        <f aca="false">E45/$C$1*$C$3</f>
        <v>0</v>
      </c>
      <c r="E45" s="58" t="n">
        <f aca="false">(B45-B44)*C45*$C$1/360</f>
        <v>4830.39857085847</v>
      </c>
      <c r="F45" s="57" t="n">
        <f aca="false">IF(C45&lt;G45*AND(A45=C40),C45,G45-D45-E45)</f>
        <v>2199.91049467777</v>
      </c>
      <c r="G45" s="59" t="n">
        <f aca="false">IF(C45,($C$5*($C$1+$C$3)/12*365/360)/(1-((1+($C$1+$C$3)/12*365/360)^(-$C$4)))+$C$5*$C$2,0)</f>
        <v>7030.30906553625</v>
      </c>
      <c r="H45" s="57" t="n">
        <f aca="false">IF(A45&lt;&gt;$C$4,G45,C45+D45+E45)</f>
        <v>7030.30906553625</v>
      </c>
      <c r="I45" s="71"/>
      <c r="J45" s="26" t="n">
        <f aca="false">IF(C45=0,0,(0.25%*$H$2)+(0%*$C$5))</f>
        <v>3250</v>
      </c>
      <c r="K45" s="55" t="n">
        <f aca="false">H45+I45+J45</f>
        <v>10280.3090655362</v>
      </c>
      <c r="L45" s="42"/>
      <c r="M45" s="42" t="n">
        <f aca="false">IF(C45=0,0,IF(MONTH(M44)=1*AND(DAY($B$9)&gt;28),DATE(YEAR(M44),MONTH(M44)+2,1)-"1",DATE(YEAR(IF(MONTH(M44)&gt;12,YEAR(M44)+1,M44)),IF(MONTH(M44)&gt;12,1,MONTH(M44)+1),DAY($B$9))))</f>
        <v>46020</v>
      </c>
      <c r="N45" s="60"/>
      <c r="O45" s="61"/>
      <c r="P45" s="60"/>
      <c r="Q45" s="62"/>
      <c r="R45" s="60"/>
    </row>
    <row r="46" s="31" customFormat="true" ht="14.65" hidden="false" customHeight="false" outlineLevel="0" collapsed="false">
      <c r="A46" s="55" t="n">
        <v>38</v>
      </c>
      <c r="B46" s="42" t="n">
        <v>46033</v>
      </c>
      <c r="C46" s="56" t="n">
        <f aca="false">IF((C45-H45)&lt;0,0,C45-F45)</f>
        <v>825868.415938204</v>
      </c>
      <c r="D46" s="57" t="n">
        <f aca="false">E46/$C$1*$C$3</f>
        <v>0</v>
      </c>
      <c r="E46" s="58" t="n">
        <f aca="false">(B46-B45)*C46*$C$1/360</f>
        <v>4978.15128496084</v>
      </c>
      <c r="F46" s="57" t="n">
        <f aca="false">IF(C46&lt;G46*AND(A46=C41),C46,G46-D46-E46)</f>
        <v>2052.15778057541</v>
      </c>
      <c r="G46" s="59" t="n">
        <f aca="false">IF(C46,($C$5*($C$1+$C$3)/12*365/360)/(1-((1+($C$1+$C$3)/12*365/360)^(-$C$4)))+$C$5*$C$2,0)</f>
        <v>7030.30906553625</v>
      </c>
      <c r="H46" s="57" t="n">
        <f aca="false">IF(A46&lt;&gt;$C$4,G46,C46+D46+E46)</f>
        <v>7030.30906553625</v>
      </c>
      <c r="I46" s="71"/>
      <c r="J46" s="66"/>
      <c r="K46" s="55" t="n">
        <f aca="false">H46+I46+J46</f>
        <v>7030.30906553625</v>
      </c>
      <c r="L46" s="42"/>
      <c r="M46" s="42" t="n">
        <f aca="false">IF(C46=0,0,IF(MONTH(M45)=1*AND(DAY($B$9)&gt;28),DATE(YEAR(M45),MONTH(M45)+2,1)-"1",DATE(YEAR(IF(MONTH(M45)&gt;12,YEAR(M45)+1,M45)),IF(MONTH(M45)&gt;12,1,MONTH(M45)+1),DAY($B$9))))</f>
        <v>46051</v>
      </c>
      <c r="N46" s="60"/>
      <c r="O46" s="61"/>
      <c r="P46" s="60"/>
      <c r="Q46" s="62"/>
      <c r="R46" s="60"/>
    </row>
    <row r="47" s="31" customFormat="true" ht="14.65" hidden="false" customHeight="false" outlineLevel="0" collapsed="false">
      <c r="A47" s="55" t="n">
        <v>39</v>
      </c>
      <c r="B47" s="42" t="n">
        <v>46064</v>
      </c>
      <c r="C47" s="56" t="n">
        <f aca="false">IF((C46-H46)&lt;0,0,C46-F46)</f>
        <v>823816.258157628</v>
      </c>
      <c r="D47" s="57" t="n">
        <f aca="false">E47/$C$1*$C$3</f>
        <v>0</v>
      </c>
      <c r="E47" s="58" t="n">
        <f aca="false">(B47-B46)*C47*$C$1/360</f>
        <v>4965.78133389459</v>
      </c>
      <c r="F47" s="57" t="n">
        <f aca="false">IF(C47&lt;G47*AND(A47=C42),C47,G47-D47-E47)</f>
        <v>2064.52773164166</v>
      </c>
      <c r="G47" s="59" t="n">
        <f aca="false">IF(C47,($C$5*($C$1+$C$3)/12*365/360)/(1-((1+($C$1+$C$3)/12*365/360)^(-$C$4)))+$C$5*$C$2,0)</f>
        <v>7030.30906553625</v>
      </c>
      <c r="H47" s="57" t="n">
        <f aca="false">IF(A47&lt;&gt;$C$4,G47,C47+D47+E47)</f>
        <v>7030.30906553625</v>
      </c>
      <c r="I47" s="71"/>
      <c r="J47" s="66"/>
      <c r="K47" s="55" t="n">
        <f aca="false">H47+I47+J47</f>
        <v>7030.30906553625</v>
      </c>
      <c r="L47" s="42"/>
      <c r="M47" s="42" t="n">
        <f aca="false">IF(C47=0,0,IF(MONTH(M46)=1*AND(DAY($B$9)&gt;28),DATE(YEAR(M46),MONTH(M46)+2,1)-"1",DATE(YEAR(IF(MONTH(M46)&gt;12,YEAR(M46)+1,M46)),IF(MONTH(M46)&gt;12,1,MONTH(M46)+1),DAY($B$9))))</f>
        <v>46081</v>
      </c>
      <c r="N47" s="60"/>
      <c r="O47" s="61"/>
      <c r="P47" s="60"/>
      <c r="Q47" s="62"/>
      <c r="R47" s="60"/>
    </row>
    <row r="48" s="31" customFormat="true" ht="14.65" hidden="false" customHeight="false" outlineLevel="0" collapsed="false">
      <c r="A48" s="55" t="n">
        <v>40</v>
      </c>
      <c r="B48" s="42" t="n">
        <v>46092</v>
      </c>
      <c r="C48" s="56" t="n">
        <f aca="false">IF((C47-H47)&lt;0,0,C47-F47)</f>
        <v>821751.730425986</v>
      </c>
      <c r="D48" s="57" t="n">
        <f aca="false">E48/$C$1*$C$3</f>
        <v>0</v>
      </c>
      <c r="E48" s="58" t="n">
        <f aca="false">(B48-B47)*C48*$C$1/360</f>
        <v>4473.98164343037</v>
      </c>
      <c r="F48" s="57" t="n">
        <f aca="false">IF(C48&lt;G48*AND(A48=C43),C48,G48-D48-E48)</f>
        <v>2556.32742210588</v>
      </c>
      <c r="G48" s="59" t="n">
        <f aca="false">IF(C48,($C$5*($C$1+$C$3)/12*365/360)/(1-((1+($C$1+$C$3)/12*365/360)^(-$C$4)))+$C$5*$C$2,0)</f>
        <v>7030.30906553625</v>
      </c>
      <c r="H48" s="57" t="n">
        <f aca="false">IF(A48&lt;&gt;$C$4,G48,C48+D48+E48)</f>
        <v>7030.30906553625</v>
      </c>
      <c r="I48" s="71"/>
      <c r="J48" s="66"/>
      <c r="K48" s="55" t="n">
        <f aca="false">H48+I48+J48</f>
        <v>7030.30906553625</v>
      </c>
      <c r="L48" s="42"/>
      <c r="M48" s="42" t="n">
        <f aca="false">IF(C48=0,0,IF(MONTH(M47)=1*AND(DAY($B$9)&gt;28),DATE(YEAR(M47),MONTH(M47)+2,1)-"1",DATE(YEAR(IF(MONTH(M47)&gt;12,YEAR(M47)+1,M47)),IF(MONTH(M47)&gt;12,1,MONTH(M47)+1),DAY($B$9))))</f>
        <v>46110</v>
      </c>
      <c r="N48" s="60"/>
      <c r="O48" s="61"/>
      <c r="P48" s="60"/>
      <c r="Q48" s="62"/>
      <c r="R48" s="60"/>
    </row>
    <row r="49" s="31" customFormat="true" ht="14.65" hidden="false" customHeight="false" outlineLevel="0" collapsed="false">
      <c r="A49" s="55" t="n">
        <v>41</v>
      </c>
      <c r="B49" s="42" t="n">
        <v>46123</v>
      </c>
      <c r="C49" s="56" t="n">
        <f aca="false">IF((C48-H48)&lt;0,0,C48-F48)</f>
        <v>819195.403003881</v>
      </c>
      <c r="D49" s="57" t="n">
        <f aca="false">E49/$C$1*$C$3</f>
        <v>0</v>
      </c>
      <c r="E49" s="58" t="n">
        <f aca="false">(B49-B48)*C49*$C$1/360</f>
        <v>4937.9278458845</v>
      </c>
      <c r="F49" s="57" t="n">
        <f aca="false">IF(C49&lt;G49*AND(A49=C44),C49,G49-D49-E49)</f>
        <v>2092.38121965174</v>
      </c>
      <c r="G49" s="59" t="n">
        <f aca="false">IF(C49,($C$5*($C$1+$C$3)/12*365/360)/(1-((1+($C$1+$C$3)/12*365/360)^(-$C$4)))+$C$5*$C$2,0)</f>
        <v>7030.30906553625</v>
      </c>
      <c r="H49" s="57" t="n">
        <f aca="false">IF(A49&lt;&gt;$C$4,G49,C49+D49+E49)</f>
        <v>7030.30906553625</v>
      </c>
      <c r="I49" s="71"/>
      <c r="J49" s="66"/>
      <c r="K49" s="55" t="n">
        <f aca="false">H49+I49+J49</f>
        <v>7030.30906553625</v>
      </c>
      <c r="L49" s="42"/>
      <c r="M49" s="42" t="n">
        <f aca="false">IF(C49=0,0,IF(MONTH(M48)=1*AND(DAY($B$9)&gt;28),DATE(YEAR(M48),MONTH(M48)+2,1)-"1",DATE(YEAR(IF(MONTH(M48)&gt;12,YEAR(M48)+1,M48)),IF(MONTH(M48)&gt;12,1,MONTH(M48)+1),DAY($B$9))))</f>
        <v>46141</v>
      </c>
      <c r="N49" s="60"/>
      <c r="O49" s="61"/>
      <c r="P49" s="60"/>
      <c r="Q49" s="62"/>
      <c r="R49" s="60"/>
    </row>
    <row r="50" s="31" customFormat="true" ht="14.65" hidden="false" customHeight="false" outlineLevel="0" collapsed="false">
      <c r="A50" s="55" t="n">
        <v>42</v>
      </c>
      <c r="B50" s="42" t="n">
        <v>46153</v>
      </c>
      <c r="C50" s="56" t="n">
        <f aca="false">IF((C49-H49)&lt;0,0,C49-F49)</f>
        <v>817103.021784229</v>
      </c>
      <c r="D50" s="57" t="n">
        <f aca="false">E50/$C$1*$C$3</f>
        <v>0</v>
      </c>
      <c r="E50" s="58" t="n">
        <f aca="false">(B50-B49)*C50*$C$1/360</f>
        <v>4766.43429374133</v>
      </c>
      <c r="F50" s="57" t="n">
        <f aca="false">IF(C50&lt;G50*AND(A50=C45),C50,G50-D50-E50)</f>
        <v>2263.87477179491</v>
      </c>
      <c r="G50" s="59" t="n">
        <f aca="false">IF(C50,($C$5*($C$1+$C$3)/12*365/360)/(1-((1+($C$1+$C$3)/12*365/360)^(-$C$4)))+$C$5*$C$2,0)</f>
        <v>7030.30906553625</v>
      </c>
      <c r="H50" s="57" t="n">
        <f aca="false">IF(A50&lt;&gt;$C$4,G50,C50+D50+E50)</f>
        <v>7030.30906553625</v>
      </c>
      <c r="I50" s="71"/>
      <c r="J50" s="66"/>
      <c r="K50" s="55" t="n">
        <f aca="false">H50+I50+J50</f>
        <v>7030.30906553625</v>
      </c>
      <c r="L50" s="42"/>
      <c r="M50" s="42" t="n">
        <f aca="false">IF(C50=0,0,IF(MONTH(M49)=1*AND(DAY($B$9)&gt;28),DATE(YEAR(M49),MONTH(M49)+2,1)-"1",DATE(YEAR(IF(MONTH(M49)&gt;12,YEAR(M49)+1,M49)),IF(MONTH(M49)&gt;12,1,MONTH(M49)+1),DAY($B$9))))</f>
        <v>46171</v>
      </c>
      <c r="N50" s="60"/>
      <c r="O50" s="61"/>
      <c r="P50" s="60"/>
      <c r="Q50" s="62"/>
      <c r="R50" s="60"/>
    </row>
    <row r="51" s="31" customFormat="true" ht="14.65" hidden="false" customHeight="false" outlineLevel="0" collapsed="false">
      <c r="A51" s="55" t="n">
        <v>43</v>
      </c>
      <c r="B51" s="42" t="n">
        <v>46184</v>
      </c>
      <c r="C51" s="56" t="n">
        <f aca="false">IF((C50-H50)&lt;0,0,C50-F50)</f>
        <v>814839.147012434</v>
      </c>
      <c r="D51" s="57" t="n">
        <f aca="false">E51/$C$1*$C$3</f>
        <v>0</v>
      </c>
      <c r="E51" s="58" t="n">
        <f aca="false">(B51-B50)*C51*$C$1/360</f>
        <v>4911.66930282495</v>
      </c>
      <c r="F51" s="57" t="n">
        <f aca="false">IF(C51&lt;G51*AND(A51=C46),C51,G51-D51-E51)</f>
        <v>2118.6397627113</v>
      </c>
      <c r="G51" s="59" t="n">
        <f aca="false">IF(C51,($C$5*($C$1+$C$3)/12*365/360)/(1-((1+($C$1+$C$3)/12*365/360)^(-$C$4)))+$C$5*$C$2,0)</f>
        <v>7030.30906553625</v>
      </c>
      <c r="H51" s="57" t="n">
        <f aca="false">IF(A51&lt;&gt;$C$4,G51,C51+D51+E51)</f>
        <v>7030.30906553625</v>
      </c>
      <c r="I51" s="71"/>
      <c r="J51" s="66"/>
      <c r="K51" s="55" t="n">
        <f aca="false">H51+I51+J51</f>
        <v>7030.30906553625</v>
      </c>
      <c r="L51" s="42"/>
      <c r="M51" s="42" t="n">
        <f aca="false">IF(C51=0,0,IF(MONTH(M50)=1*AND(DAY($B$9)&gt;28),DATE(YEAR(M50),MONTH(M50)+2,1)-"1",DATE(YEAR(IF(MONTH(M50)&gt;12,YEAR(M50)+1,M50)),IF(MONTH(M50)&gt;12,1,MONTH(M50)+1),DAY($B$9))))</f>
        <v>46202</v>
      </c>
      <c r="N51" s="60"/>
      <c r="O51" s="61"/>
      <c r="P51" s="60"/>
      <c r="Q51" s="62"/>
      <c r="R51" s="60"/>
    </row>
    <row r="52" s="31" customFormat="true" ht="14.65" hidden="false" customHeight="false" outlineLevel="0" collapsed="false">
      <c r="A52" s="55" t="n">
        <v>44</v>
      </c>
      <c r="B52" s="42" t="n">
        <v>46214</v>
      </c>
      <c r="C52" s="56" t="n">
        <f aca="false">IF((C51-H51)&lt;0,0,C51-F51)</f>
        <v>812720.507249723</v>
      </c>
      <c r="D52" s="57" t="n">
        <f aca="false">E52/$C$1*$C$3</f>
        <v>0</v>
      </c>
      <c r="E52" s="58" t="n">
        <f aca="false">(B52-B51)*C52*$C$1/360</f>
        <v>4740.86962562338</v>
      </c>
      <c r="F52" s="57" t="n">
        <f aca="false">IF(C52&lt;G52*AND(A52=C47),C52,G52-D52-E52)</f>
        <v>2289.43943991286</v>
      </c>
      <c r="G52" s="59" t="n">
        <f aca="false">IF(C52,($C$5*($C$1+$C$3)/12*365/360)/(1-((1+($C$1+$C$3)/12*365/360)^(-$C$4)))+$C$5*$C$2,0)</f>
        <v>7030.30906553625</v>
      </c>
      <c r="H52" s="57" t="n">
        <f aca="false">IF(A52&lt;&gt;$C$4,G52,C52+D52+E52)</f>
        <v>7030.30906553625</v>
      </c>
      <c r="I52" s="71"/>
      <c r="J52" s="66"/>
      <c r="K52" s="55" t="n">
        <f aca="false">H52+I52+J52</f>
        <v>7030.30906553625</v>
      </c>
      <c r="L52" s="42"/>
      <c r="M52" s="42" t="n">
        <f aca="false">IF(C52=0,0,IF(MONTH(M51)=1*AND(DAY($B$9)&gt;28),DATE(YEAR(M51),MONTH(M51)+2,1)-"1",DATE(YEAR(IF(MONTH(M51)&gt;12,YEAR(M51)+1,M51)),IF(MONTH(M51)&gt;12,1,MONTH(M51)+1),DAY($B$9))))</f>
        <v>46232</v>
      </c>
      <c r="N52" s="60"/>
      <c r="O52" s="61"/>
      <c r="P52" s="60"/>
      <c r="Q52" s="62"/>
      <c r="R52" s="60"/>
    </row>
    <row r="53" s="31" customFormat="true" ht="14.65" hidden="false" customHeight="false" outlineLevel="0" collapsed="false">
      <c r="A53" s="55" t="n">
        <v>45</v>
      </c>
      <c r="B53" s="42" t="n">
        <v>46245</v>
      </c>
      <c r="C53" s="56" t="n">
        <f aca="false">IF((C52-H52)&lt;0,0,C52-F52)</f>
        <v>810431.06780981</v>
      </c>
      <c r="D53" s="57" t="n">
        <f aca="false">E53/$C$1*$C$3</f>
        <v>0</v>
      </c>
      <c r="E53" s="58" t="n">
        <f aca="false">(B53-B52)*C53*$C$1/360</f>
        <v>4885.09838096469</v>
      </c>
      <c r="F53" s="57" t="n">
        <f aca="false">IF(C53&lt;G53*AND(A53=C48),C53,G53-D53-E53)</f>
        <v>2145.21068457156</v>
      </c>
      <c r="G53" s="59" t="n">
        <f aca="false">IF(C53,($C$5*($C$1+$C$3)/12*365/360)/(1-((1+($C$1+$C$3)/12*365/360)^(-$C$4)))+$C$5*$C$2,0)</f>
        <v>7030.30906553625</v>
      </c>
      <c r="H53" s="57" t="n">
        <f aca="false">IF(A53&lt;&gt;$C$4,G53,C53+D53+E53)</f>
        <v>7030.30906553625</v>
      </c>
      <c r="I53" s="71"/>
      <c r="J53" s="66"/>
      <c r="K53" s="55" t="n">
        <f aca="false">H53+I53+J53</f>
        <v>7030.30906553625</v>
      </c>
      <c r="L53" s="42"/>
      <c r="M53" s="42" t="n">
        <f aca="false">IF(C53=0,0,IF(MONTH(M52)=1*AND(DAY($B$9)&gt;28),DATE(YEAR(M52),MONTH(M52)+2,1)-"1",DATE(YEAR(IF(MONTH(M52)&gt;12,YEAR(M52)+1,M52)),IF(MONTH(M52)&gt;12,1,MONTH(M52)+1),DAY($B$9))))</f>
        <v>46263</v>
      </c>
      <c r="N53" s="60"/>
      <c r="O53" s="61"/>
      <c r="P53" s="60"/>
      <c r="Q53" s="62"/>
      <c r="R53" s="60"/>
    </row>
    <row r="54" s="31" customFormat="true" ht="14.65" hidden="false" customHeight="false" outlineLevel="0" collapsed="false">
      <c r="A54" s="55" t="n">
        <v>46</v>
      </c>
      <c r="B54" s="42" t="n">
        <v>46276</v>
      </c>
      <c r="C54" s="56" t="n">
        <f aca="false">IF((C53-H53)&lt;0,0,C53-F53)</f>
        <v>808285.857125238</v>
      </c>
      <c r="D54" s="57" t="n">
        <f aca="false">E54/$C$1*$C$3</f>
        <v>0</v>
      </c>
      <c r="E54" s="58" t="n">
        <f aca="false">(B54-B53)*C54*$C$1/360</f>
        <v>4872.16752767158</v>
      </c>
      <c r="F54" s="57" t="n">
        <f aca="false">IF(C54&lt;G54*AND(A54=C49),C54,G54-D54-E54)</f>
        <v>2158.14153786467</v>
      </c>
      <c r="G54" s="59" t="n">
        <f aca="false">IF(C54,($C$5*($C$1+$C$3)/12*365/360)/(1-((1+($C$1+$C$3)/12*365/360)^(-$C$4)))+$C$5*$C$2,0)</f>
        <v>7030.30906553625</v>
      </c>
      <c r="H54" s="57" t="n">
        <f aca="false">IF(A54&lt;&gt;$C$4,G54,C54+D54+E54)</f>
        <v>7030.30906553625</v>
      </c>
      <c r="I54" s="71"/>
      <c r="J54" s="66"/>
      <c r="K54" s="55" t="n">
        <f aca="false">H54+I54+J54</f>
        <v>7030.30906553625</v>
      </c>
      <c r="L54" s="42"/>
      <c r="M54" s="42" t="n">
        <f aca="false">IF(C54=0,0,IF(MONTH(M53)=1*AND(DAY($B$9)&gt;28),DATE(YEAR(M53),MONTH(M53)+2,1)-"1",DATE(YEAR(IF(MONTH(M53)&gt;12,YEAR(M53)+1,M53)),IF(MONTH(M53)&gt;12,1,MONTH(M53)+1),DAY($B$9))))</f>
        <v>46294</v>
      </c>
      <c r="N54" s="60"/>
      <c r="O54" s="61"/>
      <c r="P54" s="60"/>
      <c r="Q54" s="62"/>
      <c r="R54" s="60"/>
    </row>
    <row r="55" s="31" customFormat="true" ht="14.65" hidden="false" customHeight="false" outlineLevel="0" collapsed="false">
      <c r="A55" s="55" t="n">
        <v>47</v>
      </c>
      <c r="B55" s="42" t="n">
        <v>46306</v>
      </c>
      <c r="C55" s="56" t="n">
        <f aca="false">IF((C54-H54)&lt;0,0,C54-F54)</f>
        <v>806127.715587373</v>
      </c>
      <c r="D55" s="57" t="n">
        <f aca="false">E55/$C$1*$C$3</f>
        <v>0</v>
      </c>
      <c r="E55" s="58" t="n">
        <f aca="false">(B55-B54)*C55*$C$1/360</f>
        <v>4702.41167425968</v>
      </c>
      <c r="F55" s="57" t="n">
        <f aca="false">IF(C55&lt;G55*AND(A55=C50),C55,G55-D55-E55)</f>
        <v>2327.89739127657</v>
      </c>
      <c r="G55" s="59" t="n">
        <f aca="false">IF(C55,($C$5*($C$1+$C$3)/12*365/360)/(1-((1+($C$1+$C$3)/12*365/360)^(-$C$4)))+$C$5*$C$2,0)</f>
        <v>7030.30906553625</v>
      </c>
      <c r="H55" s="57" t="n">
        <f aca="false">IF(A55&lt;&gt;$C$4,G55,C55+D55+E55)</f>
        <v>7030.30906553625</v>
      </c>
      <c r="I55" s="71"/>
      <c r="J55" s="66"/>
      <c r="K55" s="55" t="n">
        <f aca="false">H55+I55+J55</f>
        <v>7030.30906553625</v>
      </c>
      <c r="L55" s="42"/>
      <c r="M55" s="42" t="n">
        <f aca="false">IF(C55=0,0,IF(MONTH(M54)=1*AND(DAY($B$9)&gt;28),DATE(YEAR(M54),MONTH(M54)+2,1)-"1",DATE(YEAR(IF(MONTH(M54)&gt;12,YEAR(M54)+1,M54)),IF(MONTH(M54)&gt;12,1,MONTH(M54)+1),DAY($B$9))))</f>
        <v>46324</v>
      </c>
      <c r="N55" s="60"/>
      <c r="O55" s="61"/>
      <c r="P55" s="60"/>
      <c r="Q55" s="62"/>
      <c r="R55" s="60"/>
    </row>
    <row r="56" s="31" customFormat="true" ht="14.65" hidden="false" customHeight="false" outlineLevel="0" collapsed="false">
      <c r="A56" s="55" t="n">
        <v>48</v>
      </c>
      <c r="B56" s="42" t="n">
        <v>46337</v>
      </c>
      <c r="C56" s="56" t="n">
        <f aca="false">IF((C55-H55)&lt;0,0,C55-F55)</f>
        <v>803799.818196097</v>
      </c>
      <c r="D56" s="57" t="n">
        <f aca="false">E56/$C$1*$C$3</f>
        <v>0</v>
      </c>
      <c r="E56" s="58" t="n">
        <f aca="false">(B56-B55)*C56*$C$1/360</f>
        <v>4845.12668190425</v>
      </c>
      <c r="F56" s="57" t="n">
        <f aca="false">IF(C56&lt;G56*AND(A56=C51),C56,G56-D56-E56)</f>
        <v>2185.182383632</v>
      </c>
      <c r="G56" s="59" t="n">
        <f aca="false">IF(C56,($C$5*($C$1+$C$3)/12*365/360)/(1-((1+($C$1+$C$3)/12*365/360)^(-$C$4)))+$C$5*$C$2,0)</f>
        <v>7030.30906553625</v>
      </c>
      <c r="H56" s="57" t="n">
        <f aca="false">IF(A56&lt;&gt;$C$4,G56,C56+D56+E56)</f>
        <v>7030.30906553625</v>
      </c>
      <c r="I56" s="71"/>
      <c r="J56" s="26"/>
      <c r="K56" s="55" t="n">
        <f aca="false">H56+I56+J56</f>
        <v>7030.30906553625</v>
      </c>
      <c r="L56" s="42"/>
      <c r="M56" s="42" t="n">
        <f aca="false">IF(C56=0,0,IF(MONTH(M55)=1*AND(DAY($B$9)&gt;28),DATE(YEAR(M55),MONTH(M55)+2,1)-"1",DATE(YEAR(IF(MONTH(M55)&gt;12,YEAR(M55)+1,M55)),IF(MONTH(M55)&gt;12,1,MONTH(M55)+1),DAY($B$9))))</f>
        <v>46355</v>
      </c>
      <c r="N56" s="60"/>
      <c r="O56" s="61"/>
      <c r="P56" s="60"/>
      <c r="Q56" s="62"/>
      <c r="R56" s="60"/>
    </row>
    <row r="57" s="31" customFormat="true" ht="14.65" hidden="false" customHeight="false" outlineLevel="0" collapsed="false">
      <c r="A57" s="55" t="n">
        <v>49</v>
      </c>
      <c r="B57" s="42" t="n">
        <v>46367</v>
      </c>
      <c r="C57" s="56" t="n">
        <f aca="false">IF((C56-H56)&lt;0,0,C56-F56)</f>
        <v>801614.635812465</v>
      </c>
      <c r="D57" s="57" t="n">
        <f aca="false">E57/$C$1*$C$3</f>
        <v>0</v>
      </c>
      <c r="E57" s="58" t="n">
        <f aca="false">(B57-B56)*C57*$C$1/360</f>
        <v>4676.08537557271</v>
      </c>
      <c r="F57" s="57" t="n">
        <f aca="false">IF(C57&lt;G57*AND(A57=C52),C57,G57-D57-E57)</f>
        <v>2354.22368996354</v>
      </c>
      <c r="G57" s="59" t="n">
        <f aca="false">IF(C57,($C$5*($C$1+$C$3)/12*365/360)/(1-((1+($C$1+$C$3)/12*365/360)^(-$C$4)))+$C$5*$C$2,0)</f>
        <v>7030.30906553625</v>
      </c>
      <c r="H57" s="57" t="n">
        <f aca="false">IF(A57&lt;&gt;$C$4,G57,C57+D57+E57)</f>
        <v>7030.30906553625</v>
      </c>
      <c r="I57" s="71"/>
      <c r="J57" s="26" t="n">
        <f aca="false">IF(C57=0,0,(0.25%*$H$2)+(0%*$C$5))</f>
        <v>3250</v>
      </c>
      <c r="K57" s="55" t="n">
        <f aca="false">H57+I57+J57</f>
        <v>10280.3090655362</v>
      </c>
      <c r="L57" s="42"/>
      <c r="M57" s="42" t="n">
        <f aca="false">IF(C57=0,0,IF(MONTH(M56)=1*AND(DAY($B$9)&gt;28),DATE(YEAR(M56),MONTH(M56)+2,1)-"1",DATE(YEAR(IF(MONTH(M56)&gt;12,YEAR(M56)+1,M56)),IF(MONTH(M56)&gt;12,1,MONTH(M56)+1),DAY($B$9))))</f>
        <v>46385</v>
      </c>
      <c r="N57" s="60"/>
      <c r="O57" s="61"/>
      <c r="P57" s="60"/>
      <c r="Q57" s="62"/>
      <c r="R57" s="60"/>
    </row>
    <row r="58" s="31" customFormat="true" ht="14.65" hidden="false" customHeight="false" outlineLevel="0" collapsed="false">
      <c r="A58" s="55" t="n">
        <v>50</v>
      </c>
      <c r="B58" s="42" t="n">
        <v>46398</v>
      </c>
      <c r="C58" s="56" t="n">
        <f aca="false">IF((C57-H57)&lt;0,0,C57-F57)</f>
        <v>799260.412122501</v>
      </c>
      <c r="D58" s="57" t="n">
        <f aca="false">E58/$C$1*$C$3</f>
        <v>0</v>
      </c>
      <c r="E58" s="58" t="n">
        <f aca="false">(B58-B57)*C58*$C$1/360</f>
        <v>4817.76415084952</v>
      </c>
      <c r="F58" s="57" t="n">
        <f aca="false">IF(C58&lt;G58*AND(A58=C53),C58,G58-D58-E58)</f>
        <v>2212.54491468673</v>
      </c>
      <c r="G58" s="59" t="n">
        <f aca="false">IF(C58,($C$5*($C$1+$C$3)/12*365/360)/(1-((1+($C$1+$C$3)/12*365/360)^(-$C$4)))+$C$5*$C$2,0)</f>
        <v>7030.30906553625</v>
      </c>
      <c r="H58" s="57" t="n">
        <f aca="false">IF(A58&lt;&gt;$C$4,G58,C58+D58+E58)</f>
        <v>7030.30906553625</v>
      </c>
      <c r="I58" s="71"/>
      <c r="J58" s="71"/>
      <c r="K58" s="55" t="n">
        <f aca="false">H58+I58+J58</f>
        <v>7030.30906553625</v>
      </c>
      <c r="L58" s="42"/>
      <c r="M58" s="42" t="n">
        <f aca="false">IF(C58=0,0,IF(MONTH(M57)=1*AND(DAY($B$9)&gt;28),DATE(YEAR(M57),MONTH(M57)+2,1)-"1",DATE(YEAR(IF(MONTH(M57)&gt;12,YEAR(M57)+1,M57)),IF(MONTH(M57)&gt;12,1,MONTH(M57)+1),DAY($B$9))))</f>
        <v>46416</v>
      </c>
      <c r="N58" s="60"/>
      <c r="O58" s="61"/>
      <c r="P58" s="60"/>
      <c r="Q58" s="62"/>
      <c r="R58" s="60"/>
    </row>
    <row r="59" s="31" customFormat="true" ht="14.65" hidden="false" customHeight="false" outlineLevel="0" collapsed="false">
      <c r="A59" s="55" t="n">
        <v>51</v>
      </c>
      <c r="B59" s="42" t="n">
        <v>46429</v>
      </c>
      <c r="C59" s="56" t="n">
        <f aca="false">IF((C58-H58)&lt;0,0,C58-F58)</f>
        <v>797047.867207815</v>
      </c>
      <c r="D59" s="57" t="n">
        <f aca="false">E59/$C$1*$C$3</f>
        <v>0</v>
      </c>
      <c r="E59" s="58" t="n">
        <f aca="false">(B59-B58)*C59*$C$1/360</f>
        <v>4804.42742178044</v>
      </c>
      <c r="F59" s="57" t="n">
        <f aca="false">IF(C59&lt;G59*AND(A59=C54),C59,G59-D59-E59)</f>
        <v>2225.88164375581</v>
      </c>
      <c r="G59" s="59" t="n">
        <f aca="false">IF(C59,($C$5*($C$1+$C$3)/12*365/360)/(1-((1+($C$1+$C$3)/12*365/360)^(-$C$4)))+$C$5*$C$2,0)</f>
        <v>7030.30906553625</v>
      </c>
      <c r="H59" s="57" t="n">
        <f aca="false">IF(A59&lt;&gt;$C$4,G59,C59+D59+E59)</f>
        <v>7030.30906553625</v>
      </c>
      <c r="I59" s="71"/>
      <c r="J59" s="71"/>
      <c r="K59" s="55" t="n">
        <f aca="false">H59+I59+J59</f>
        <v>7030.30906553625</v>
      </c>
      <c r="L59" s="42"/>
      <c r="M59" s="42" t="n">
        <f aca="false">IF(C59=0,0,IF(MONTH(M58)=1*AND(DAY($B$9)&gt;28),DATE(YEAR(M58),MONTH(M58)+2,1)-"1",DATE(YEAR(IF(MONTH(M58)&gt;12,YEAR(M58)+1,M58)),IF(MONTH(M58)&gt;12,1,MONTH(M58)+1),DAY($B$9))))</f>
        <v>46446</v>
      </c>
      <c r="N59" s="60"/>
      <c r="O59" s="61"/>
      <c r="P59" s="60"/>
      <c r="Q59" s="62"/>
      <c r="R59" s="60"/>
    </row>
    <row r="60" s="31" customFormat="true" ht="14.65" hidden="false" customHeight="false" outlineLevel="0" collapsed="false">
      <c r="A60" s="55" t="n">
        <v>52</v>
      </c>
      <c r="B60" s="42" t="n">
        <v>46457</v>
      </c>
      <c r="C60" s="56" t="n">
        <f aca="false">IF((C59-H59)&lt;0,0,C59-F59)</f>
        <v>794821.985564059</v>
      </c>
      <c r="D60" s="57" t="n">
        <f aca="false">E60/$C$1*$C$3</f>
        <v>0</v>
      </c>
      <c r="E60" s="58" t="n">
        <f aca="false">(B60-B59)*C60*$C$1/360</f>
        <v>4327.36414362654</v>
      </c>
      <c r="F60" s="57" t="n">
        <f aca="false">IF(C60&lt;G60*AND(A60=C55),C60,G60-D60-E60)</f>
        <v>2702.9449219097</v>
      </c>
      <c r="G60" s="59" t="n">
        <f aca="false">IF(C60,($C$5*($C$1+$C$3)/12*365/360)/(1-((1+($C$1+$C$3)/12*365/360)^(-$C$4)))+$C$5*$C$2,0)</f>
        <v>7030.30906553625</v>
      </c>
      <c r="H60" s="57" t="n">
        <f aca="false">IF(A60&lt;&gt;$C$4,G60,C60+D60+E60)</f>
        <v>7030.30906553625</v>
      </c>
      <c r="I60" s="71"/>
      <c r="J60" s="71"/>
      <c r="K60" s="55" t="n">
        <f aca="false">H60+I60+J60</f>
        <v>7030.30906553625</v>
      </c>
      <c r="L60" s="42"/>
      <c r="M60" s="42" t="n">
        <f aca="false">IF(C60=0,0,IF(MONTH(M59)=1*AND(DAY($B$9)&gt;28),DATE(YEAR(M59),MONTH(M59)+2,1)-"1",DATE(YEAR(IF(MONTH(M59)&gt;12,YEAR(M59)+1,M59)),IF(MONTH(M59)&gt;12,1,MONTH(M59)+1),DAY($B$9))))</f>
        <v>46475</v>
      </c>
      <c r="N60" s="60"/>
      <c r="O60" s="61"/>
      <c r="P60" s="60"/>
      <c r="Q60" s="62"/>
      <c r="R60" s="60"/>
    </row>
    <row r="61" s="31" customFormat="true" ht="14.65" hidden="false" customHeight="false" outlineLevel="0" collapsed="false">
      <c r="A61" s="55" t="n">
        <v>53</v>
      </c>
      <c r="B61" s="42" t="n">
        <v>46488</v>
      </c>
      <c r="C61" s="56" t="n">
        <f aca="false">IF((C60-H60)&lt;0,0,C60-F60)</f>
        <v>792119.040642149</v>
      </c>
      <c r="D61" s="57" t="n">
        <f aca="false">E61/$C$1*$C$3</f>
        <v>0</v>
      </c>
      <c r="E61" s="58" t="n">
        <f aca="false">(B61-B60)*C61*$C$1/360</f>
        <v>4774.7175505374</v>
      </c>
      <c r="F61" s="57" t="n">
        <f aca="false">IF(C61&lt;G61*AND(A61=C56),C61,G61-D61-E61)</f>
        <v>2255.59151499885</v>
      </c>
      <c r="G61" s="59" t="n">
        <f aca="false">IF(C61,($C$5*($C$1+$C$3)/12*365/360)/(1-((1+($C$1+$C$3)/12*365/360)^(-$C$4)))+$C$5*$C$2,0)</f>
        <v>7030.30906553625</v>
      </c>
      <c r="H61" s="57" t="n">
        <f aca="false">IF(A61&lt;&gt;$C$4,G61,C61+D61+E61)</f>
        <v>7030.30906553625</v>
      </c>
      <c r="I61" s="71"/>
      <c r="J61" s="71"/>
      <c r="K61" s="55" t="n">
        <f aca="false">H61+I61+J61</f>
        <v>7030.30906553625</v>
      </c>
      <c r="L61" s="42"/>
      <c r="M61" s="42" t="n">
        <f aca="false">IF(C61=0,0,IF(MONTH(M60)=1*AND(DAY($B$9)&gt;28),DATE(YEAR(M60),MONTH(M60)+2,1)-"1",DATE(YEAR(IF(MONTH(M60)&gt;12,YEAR(M60)+1,M60)),IF(MONTH(M60)&gt;12,1,MONTH(M60)+1),DAY($B$9))))</f>
        <v>46506</v>
      </c>
      <c r="N61" s="60"/>
      <c r="O61" s="61"/>
      <c r="P61" s="60"/>
      <c r="Q61" s="62"/>
      <c r="R61" s="60"/>
    </row>
    <row r="62" s="31" customFormat="true" ht="14.65" hidden="false" customHeight="false" outlineLevel="0" collapsed="false">
      <c r="A62" s="55" t="n">
        <v>54</v>
      </c>
      <c r="B62" s="42" t="n">
        <v>46518</v>
      </c>
      <c r="C62" s="56" t="n">
        <f aca="false">IF((C61-H61)&lt;0,0,C61-F61)</f>
        <v>789863.44912715</v>
      </c>
      <c r="D62" s="57" t="n">
        <f aca="false">E62/$C$1*$C$3</f>
        <v>0</v>
      </c>
      <c r="E62" s="58" t="n">
        <f aca="false">(B62-B61)*C62*$C$1/360</f>
        <v>4607.53678657504</v>
      </c>
      <c r="F62" s="57" t="n">
        <f aca="false">IF(C62&lt;G62*AND(A62=C57),C62,G62-D62-E62)</f>
        <v>2422.7722789612</v>
      </c>
      <c r="G62" s="59" t="n">
        <f aca="false">IF(C62,($C$5*($C$1+$C$3)/12*365/360)/(1-((1+($C$1+$C$3)/12*365/360)^(-$C$4)))+$C$5*$C$2,0)</f>
        <v>7030.30906553625</v>
      </c>
      <c r="H62" s="57" t="n">
        <f aca="false">IF(A62&lt;&gt;$C$4,G62,C62+D62+E62)</f>
        <v>7030.30906553625</v>
      </c>
      <c r="I62" s="71"/>
      <c r="J62" s="71"/>
      <c r="K62" s="55" t="n">
        <f aca="false">H62+I62+J62</f>
        <v>7030.30906553625</v>
      </c>
      <c r="L62" s="42"/>
      <c r="M62" s="42" t="n">
        <f aca="false">IF(C62=0,0,IF(MONTH(M61)=1*AND(DAY($B$9)&gt;28),DATE(YEAR(M61),MONTH(M61)+2,1)-"1",DATE(YEAR(IF(MONTH(M61)&gt;12,YEAR(M61)+1,M61)),IF(MONTH(M61)&gt;12,1,MONTH(M61)+1),DAY($B$9))))</f>
        <v>46536</v>
      </c>
      <c r="N62" s="60"/>
      <c r="O62" s="61"/>
      <c r="P62" s="60"/>
      <c r="Q62" s="62"/>
      <c r="R62" s="60"/>
    </row>
    <row r="63" s="31" customFormat="true" ht="14.65" hidden="false" customHeight="false" outlineLevel="0" collapsed="false">
      <c r="A63" s="55" t="n">
        <v>55</v>
      </c>
      <c r="B63" s="42" t="n">
        <v>46549</v>
      </c>
      <c r="C63" s="56" t="n">
        <f aca="false">IF((C62-H62)&lt;0,0,C62-F62)</f>
        <v>787440.676848189</v>
      </c>
      <c r="D63" s="57" t="n">
        <f aca="false">E63/$C$1*$C$3</f>
        <v>0</v>
      </c>
      <c r="E63" s="58" t="n">
        <f aca="false">(B63-B62)*C63*$C$1/360</f>
        <v>4746.51741322381</v>
      </c>
      <c r="F63" s="57" t="n">
        <f aca="false">IF(C63&lt;G63*AND(A63=C58),C63,G63-D63-E63)</f>
        <v>2283.79165231244</v>
      </c>
      <c r="G63" s="59" t="n">
        <f aca="false">IF(C63,($C$5*($C$1+$C$3)/12*365/360)/(1-((1+($C$1+$C$3)/12*365/360)^(-$C$4)))+$C$5*$C$2,0)</f>
        <v>7030.30906553625</v>
      </c>
      <c r="H63" s="57" t="n">
        <f aca="false">IF(A63&lt;&gt;$C$4,G63,C63+D63+E63)</f>
        <v>7030.30906553625</v>
      </c>
      <c r="I63" s="71"/>
      <c r="J63" s="71"/>
      <c r="K63" s="55" t="n">
        <f aca="false">H63+I63+J63</f>
        <v>7030.30906553625</v>
      </c>
      <c r="L63" s="42"/>
      <c r="M63" s="42" t="n">
        <f aca="false">IF(C63=0,0,IF(MONTH(M62)=1*AND(DAY($B$9)&gt;28),DATE(YEAR(M62),MONTH(M62)+2,1)-"1",DATE(YEAR(IF(MONTH(M62)&gt;12,YEAR(M62)+1,M62)),IF(MONTH(M62)&gt;12,1,MONTH(M62)+1),DAY($B$9))))</f>
        <v>46567</v>
      </c>
      <c r="N63" s="60"/>
      <c r="O63" s="61"/>
      <c r="P63" s="60"/>
      <c r="Q63" s="62"/>
      <c r="R63" s="60"/>
    </row>
    <row r="64" s="31" customFormat="true" ht="14.65" hidden="false" customHeight="false" outlineLevel="0" collapsed="false">
      <c r="A64" s="55" t="n">
        <v>56</v>
      </c>
      <c r="B64" s="42" t="n">
        <v>46579</v>
      </c>
      <c r="C64" s="56" t="n">
        <f aca="false">IF((C63-H63)&lt;0,0,C63-F63)</f>
        <v>785156.885195877</v>
      </c>
      <c r="D64" s="57" t="n">
        <f aca="false">E64/$C$1*$C$3</f>
        <v>0</v>
      </c>
      <c r="E64" s="58" t="n">
        <f aca="false">(B64-B63)*C64*$C$1/360</f>
        <v>4580.08183030928</v>
      </c>
      <c r="F64" s="57" t="n">
        <f aca="false">IF(C64&lt;G64*AND(A64=C59),C64,G64-D64-E64)</f>
        <v>2450.22723522697</v>
      </c>
      <c r="G64" s="59" t="n">
        <f aca="false">IF(C64,($C$5*($C$1+$C$3)/12*365/360)/(1-((1+($C$1+$C$3)/12*365/360)^(-$C$4)))+$C$5*$C$2,0)</f>
        <v>7030.30906553625</v>
      </c>
      <c r="H64" s="57" t="n">
        <f aca="false">IF(A64&lt;&gt;$C$4,G64,C64+D64+E64)</f>
        <v>7030.30906553625</v>
      </c>
      <c r="I64" s="71"/>
      <c r="J64" s="71"/>
      <c r="K64" s="55" t="n">
        <f aca="false">H64+I64+J64</f>
        <v>7030.30906553625</v>
      </c>
      <c r="L64" s="42"/>
      <c r="M64" s="42" t="n">
        <f aca="false">IF(C64=0,0,IF(MONTH(M63)=1*AND(DAY($B$9)&gt;28),DATE(YEAR(M63),MONTH(M63)+2,1)-"1",DATE(YEAR(IF(MONTH(M63)&gt;12,YEAR(M63)+1,M63)),IF(MONTH(M63)&gt;12,1,MONTH(M63)+1),DAY($B$9))))</f>
        <v>46597</v>
      </c>
      <c r="N64" s="60"/>
      <c r="O64" s="61"/>
      <c r="P64" s="60"/>
      <c r="Q64" s="62"/>
      <c r="R64" s="60"/>
    </row>
    <row r="65" s="31" customFormat="true" ht="14.65" hidden="false" customHeight="false" outlineLevel="0" collapsed="false">
      <c r="A65" s="55" t="n">
        <v>57</v>
      </c>
      <c r="B65" s="42" t="n">
        <v>46610</v>
      </c>
      <c r="C65" s="56" t="n">
        <f aca="false">IF((C64-H64)&lt;0,0,C64-F64)</f>
        <v>782706.65796065</v>
      </c>
      <c r="D65" s="57" t="n">
        <f aca="false">E65/$C$1*$C$3</f>
        <v>0</v>
      </c>
      <c r="E65" s="58" t="n">
        <f aca="false">(B65-B64)*C65*$C$1/360</f>
        <v>4717.98179937392</v>
      </c>
      <c r="F65" s="57" t="n">
        <f aca="false">IF(C65&lt;G65*AND(A65=C60),C65,G65-D65-E65)</f>
        <v>2312.32726616233</v>
      </c>
      <c r="G65" s="59" t="n">
        <f aca="false">IF(C65,($C$5*($C$1+$C$3)/12*365/360)/(1-((1+($C$1+$C$3)/12*365/360)^(-$C$4)))+$C$5*$C$2,0)</f>
        <v>7030.30906553625</v>
      </c>
      <c r="H65" s="57" t="n">
        <f aca="false">IF(A65&lt;&gt;$C$4,G65,C65+D65+E65)</f>
        <v>7030.30906553625</v>
      </c>
      <c r="I65" s="71"/>
      <c r="J65" s="71"/>
      <c r="K65" s="55" t="n">
        <f aca="false">H65+I65+J65</f>
        <v>7030.30906553625</v>
      </c>
      <c r="L65" s="42"/>
      <c r="M65" s="42" t="n">
        <f aca="false">IF(C65=0,0,IF(MONTH(M64)=1*AND(DAY($B$9)&gt;28),DATE(YEAR(M64),MONTH(M64)+2,1)-"1",DATE(YEAR(IF(MONTH(M64)&gt;12,YEAR(M64)+1,M64)),IF(MONTH(M64)&gt;12,1,MONTH(M64)+1),DAY($B$9))))</f>
        <v>46628</v>
      </c>
      <c r="N65" s="60"/>
      <c r="O65" s="61"/>
      <c r="P65" s="60"/>
      <c r="Q65" s="62"/>
      <c r="R65" s="60"/>
    </row>
    <row r="66" s="31" customFormat="true" ht="14.65" hidden="false" customHeight="false" outlineLevel="0" collapsed="false">
      <c r="A66" s="55" t="n">
        <v>58</v>
      </c>
      <c r="B66" s="42" t="n">
        <v>46641</v>
      </c>
      <c r="C66" s="56" t="n">
        <f aca="false">IF((C65-H65)&lt;0,0,C65-F65)</f>
        <v>780394.330694487</v>
      </c>
      <c r="D66" s="57" t="n">
        <f aca="false">E66/$C$1*$C$3</f>
        <v>0</v>
      </c>
      <c r="E66" s="58" t="n">
        <f aca="false">(B66-B65)*C66*$C$1/360</f>
        <v>4704.04360446399</v>
      </c>
      <c r="F66" s="57" t="n">
        <f aca="false">IF(C66&lt;G66*AND(A66=C61),C66,G66-D66-E66)</f>
        <v>2326.26546107225</v>
      </c>
      <c r="G66" s="59" t="n">
        <f aca="false">IF(C66,($C$5*($C$1+$C$3)/12*365/360)/(1-((1+($C$1+$C$3)/12*365/360)^(-$C$4)))+$C$5*$C$2,0)</f>
        <v>7030.30906553625</v>
      </c>
      <c r="H66" s="57" t="n">
        <f aca="false">IF(A66&lt;&gt;$C$4,G66,C66+D66+E66)</f>
        <v>7030.30906553625</v>
      </c>
      <c r="I66" s="71"/>
      <c r="J66" s="71"/>
      <c r="K66" s="55" t="n">
        <f aca="false">H66+I66+J66</f>
        <v>7030.30906553625</v>
      </c>
      <c r="L66" s="42"/>
      <c r="M66" s="42" t="n">
        <f aca="false">IF(C66=0,0,IF(MONTH(M65)=1*AND(DAY($B$9)&gt;28),DATE(YEAR(M65),MONTH(M65)+2,1)-"1",DATE(YEAR(IF(MONTH(M65)&gt;12,YEAR(M65)+1,M65)),IF(MONTH(M65)&gt;12,1,MONTH(M65)+1),DAY($B$9))))</f>
        <v>46659</v>
      </c>
      <c r="N66" s="60"/>
      <c r="O66" s="61"/>
      <c r="P66" s="60"/>
      <c r="Q66" s="62"/>
      <c r="R66" s="60"/>
    </row>
    <row r="67" s="31" customFormat="true" ht="14.65" hidden="false" customHeight="false" outlineLevel="0" collapsed="false">
      <c r="A67" s="55" t="n">
        <v>59</v>
      </c>
      <c r="B67" s="42" t="n">
        <v>46671</v>
      </c>
      <c r="C67" s="56" t="n">
        <f aca="false">IF((C66-H66)&lt;0,0,C66-F66)</f>
        <v>778068.065233415</v>
      </c>
      <c r="D67" s="57" t="n">
        <f aca="false">E67/$C$1*$C$3</f>
        <v>0</v>
      </c>
      <c r="E67" s="58" t="n">
        <f aca="false">(B67-B66)*C67*$C$1/360</f>
        <v>4538.73038052825</v>
      </c>
      <c r="F67" s="57" t="n">
        <f aca="false">IF(C67&lt;G67*AND(A67=C62),C67,G67-D67-E67)</f>
        <v>2491.57868500799</v>
      </c>
      <c r="G67" s="59" t="n">
        <f aca="false">IF(C67,($C$5*($C$1+$C$3)/12*365/360)/(1-((1+($C$1+$C$3)/12*365/360)^(-$C$4)))+$C$5*$C$2,0)</f>
        <v>7030.30906553625</v>
      </c>
      <c r="H67" s="57" t="n">
        <f aca="false">IF(A67&lt;&gt;$C$4,G67,C67+D67+E67)</f>
        <v>7030.30906553625</v>
      </c>
      <c r="I67" s="71"/>
      <c r="J67" s="71"/>
      <c r="K67" s="55" t="n">
        <f aca="false">H67+I67+J67</f>
        <v>7030.30906553625</v>
      </c>
      <c r="L67" s="42"/>
      <c r="M67" s="42" t="n">
        <f aca="false">IF(C67=0,0,IF(MONTH(M66)=1*AND(DAY($B$9)&gt;28),DATE(YEAR(M66),MONTH(M66)+2,1)-"1",DATE(YEAR(IF(MONTH(M66)&gt;12,YEAR(M66)+1,M66)),IF(MONTH(M66)&gt;12,1,MONTH(M66)+1),DAY($B$9))))</f>
        <v>46689</v>
      </c>
      <c r="N67" s="60"/>
      <c r="O67" s="61"/>
      <c r="P67" s="60"/>
      <c r="Q67" s="62"/>
      <c r="R67" s="60"/>
    </row>
    <row r="68" s="31" customFormat="true" ht="14.65" hidden="false" customHeight="false" outlineLevel="0" collapsed="false">
      <c r="A68" s="55" t="n">
        <v>60</v>
      </c>
      <c r="B68" s="42" t="n">
        <v>46702</v>
      </c>
      <c r="C68" s="56" t="n">
        <f aca="false">IF((C67-H67)&lt;0,0,C67-F67)</f>
        <v>775576.486548407</v>
      </c>
      <c r="D68" s="57" t="n">
        <f aca="false">E68/$C$1*$C$3</f>
        <v>0</v>
      </c>
      <c r="E68" s="58" t="n">
        <f aca="false">(B68-B67)*C68*$C$1/360</f>
        <v>4675.00271058345</v>
      </c>
      <c r="F68" s="57" t="n">
        <f aca="false">IF(C68&lt;G68*AND(A68=C63),C68,G68-D68-E68)</f>
        <v>2355.30635495279</v>
      </c>
      <c r="G68" s="59" t="n">
        <f aca="false">IF(C68,($C$5*($C$1+$C$3)/12*365/360)/(1-((1+($C$1+$C$3)/12*365/360)^(-$C$4)))+$C$5*$C$2,0)</f>
        <v>7030.30906553625</v>
      </c>
      <c r="H68" s="57" t="n">
        <f aca="false">IF(A68&lt;&gt;$C$4,G68,C68+D68+E68)</f>
        <v>7030.30906553625</v>
      </c>
      <c r="I68" s="71"/>
      <c r="J68" s="26"/>
      <c r="K68" s="55" t="n">
        <f aca="false">H68+I68+J68</f>
        <v>7030.30906553625</v>
      </c>
      <c r="L68" s="42"/>
      <c r="M68" s="42" t="n">
        <f aca="false">IF(C68=0,0,IF(MONTH(M67)=1*AND(DAY($B$9)&gt;28),DATE(YEAR(M67),MONTH(M67)+2,1)-"1",DATE(YEAR(IF(MONTH(M67)&gt;12,YEAR(M67)+1,M67)),IF(MONTH(M67)&gt;12,1,MONTH(M67)+1),DAY($B$9))))</f>
        <v>46720</v>
      </c>
      <c r="N68" s="60"/>
      <c r="O68" s="61"/>
      <c r="P68" s="60"/>
      <c r="Q68" s="62"/>
      <c r="R68" s="60"/>
    </row>
    <row r="69" s="31" customFormat="true" ht="14.65" hidden="false" customHeight="false" outlineLevel="0" collapsed="false">
      <c r="A69" s="55" t="n">
        <v>61</v>
      </c>
      <c r="B69" s="42" t="n">
        <v>46732</v>
      </c>
      <c r="C69" s="56" t="n">
        <f aca="false">IF((C68-H68)&lt;0,0,C68-F68)</f>
        <v>773221.180193454</v>
      </c>
      <c r="D69" s="57" t="n">
        <f aca="false">E69/$C$1*$C$3</f>
        <v>0</v>
      </c>
      <c r="E69" s="58" t="n">
        <f aca="false">(B69-B68)*C69*$C$1/360</f>
        <v>4510.45688446182</v>
      </c>
      <c r="F69" s="57" t="n">
        <f aca="false">IF(C69&lt;G69*AND(A69=C64),C69,G69-D69-E69)</f>
        <v>2519.85218107443</v>
      </c>
      <c r="G69" s="59" t="n">
        <f aca="false">IF(C69,($C$5*($C$1+$C$3)/12*365/360)/(1-((1+($C$1+$C$3)/12*365/360)^(-$C$4)))+$C$5*$C$2,0)</f>
        <v>7030.30906553625</v>
      </c>
      <c r="H69" s="57" t="n">
        <f aca="false">IF(A69&lt;&gt;$C$4,G69,C69+D69+E69)</f>
        <v>7030.30906553625</v>
      </c>
      <c r="I69" s="71"/>
      <c r="J69" s="26" t="n">
        <f aca="false">IF(C69=0,0,(0.25%*$H$2)+(0%*$C$5))</f>
        <v>3250</v>
      </c>
      <c r="K69" s="55" t="n">
        <f aca="false">H69+I69+J69</f>
        <v>10280.3090655362</v>
      </c>
      <c r="L69" s="42"/>
      <c r="M69" s="42" t="n">
        <f aca="false">IF(C69=0,0,IF(MONTH(M68)=1*AND(DAY($B$9)&gt;28),DATE(YEAR(M68),MONTH(M68)+2,1)-"1",DATE(YEAR(IF(MONTH(M68)&gt;12,YEAR(M68)+1,M68)),IF(MONTH(M68)&gt;12,1,MONTH(M68)+1),DAY($B$9))))</f>
        <v>46750</v>
      </c>
      <c r="N69" s="60"/>
      <c r="O69" s="61"/>
      <c r="P69" s="60"/>
      <c r="Q69" s="62"/>
      <c r="R69" s="60"/>
    </row>
    <row r="70" s="31" customFormat="true" ht="14.65" hidden="false" customHeight="false" outlineLevel="0" collapsed="false">
      <c r="A70" s="55" t="n">
        <v>62</v>
      </c>
      <c r="B70" s="42" t="n">
        <v>46763</v>
      </c>
      <c r="C70" s="56" t="n">
        <f aca="false">IF((C69-H69)&lt;0,0,C69-F69)</f>
        <v>770701.32801238</v>
      </c>
      <c r="D70" s="57" t="n">
        <f aca="false">E70/$C$1*$C$3</f>
        <v>0</v>
      </c>
      <c r="E70" s="58" t="n">
        <f aca="false">(B70-B69)*C70*$C$1/360</f>
        <v>4645.61633829685</v>
      </c>
      <c r="F70" s="57" t="n">
        <f aca="false">IF(C70&lt;G70*AND(A70=C65),C70,G70-D70-E70)</f>
        <v>2384.6927272394</v>
      </c>
      <c r="G70" s="59" t="n">
        <f aca="false">IF(C70,($C$5*($C$1+$C$3)/12*365/360)/(1-((1+($C$1+$C$3)/12*365/360)^(-$C$4)))+$C$5*$C$2,0)</f>
        <v>7030.30906553625</v>
      </c>
      <c r="H70" s="57" t="n">
        <f aca="false">IF(A70&lt;&gt;$C$4,G70,C70+D70+E70)</f>
        <v>7030.30906553625</v>
      </c>
      <c r="I70" s="71"/>
      <c r="J70" s="71"/>
      <c r="K70" s="55" t="n">
        <f aca="false">H70+I70+J70</f>
        <v>7030.30906553625</v>
      </c>
      <c r="L70" s="42"/>
      <c r="M70" s="42" t="n">
        <f aca="false">IF(C70=0,0,IF(MONTH(M69)=1*AND(DAY($B$9)&gt;28),DATE(YEAR(M69),MONTH(M69)+2,1)-"1",DATE(YEAR(IF(MONTH(M69)&gt;12,YEAR(M69)+1,M69)),IF(MONTH(M69)&gt;12,1,MONTH(M69)+1),DAY($B$9))))</f>
        <v>46781</v>
      </c>
      <c r="N70" s="60"/>
      <c r="O70" s="61"/>
      <c r="P70" s="60"/>
      <c r="Q70" s="62"/>
      <c r="R70" s="60"/>
    </row>
    <row r="71" s="31" customFormat="true" ht="14.65" hidden="false" customHeight="false" outlineLevel="0" collapsed="false">
      <c r="A71" s="55" t="n">
        <v>63</v>
      </c>
      <c r="B71" s="42" t="n">
        <v>46794</v>
      </c>
      <c r="C71" s="56" t="n">
        <f aca="false">IF((C70-H70)&lt;0,0,C70-F70)</f>
        <v>768316.63528514</v>
      </c>
      <c r="D71" s="57" t="n">
        <f aca="false">E71/$C$1*$C$3</f>
        <v>0</v>
      </c>
      <c r="E71" s="58" t="n">
        <f aca="false">(B71-B70)*C71*$C$1/360</f>
        <v>4631.24194046876</v>
      </c>
      <c r="F71" s="57" t="n">
        <f aca="false">IF(C71&lt;G71*AND(A71=C66),C71,G71-D71-E71)</f>
        <v>2399.06712506748</v>
      </c>
      <c r="G71" s="59" t="n">
        <f aca="false">IF(C71,($C$5*($C$1+$C$3)/12*365/360)/(1-((1+($C$1+$C$3)/12*365/360)^(-$C$4)))+$C$5*$C$2,0)</f>
        <v>7030.30906553625</v>
      </c>
      <c r="H71" s="57" t="n">
        <f aca="false">IF(A71&lt;&gt;$C$4,G71,C71+D71+E71)</f>
        <v>7030.30906553625</v>
      </c>
      <c r="I71" s="71"/>
      <c r="J71" s="71"/>
      <c r="K71" s="55" t="n">
        <f aca="false">H71+I71+J71</f>
        <v>7030.30906553625</v>
      </c>
      <c r="L71" s="42"/>
      <c r="M71" s="42" t="n">
        <f aca="false">IF(C71=0,0,IF(MONTH(M70)=1*AND(DAY($B$9)&gt;28),DATE(YEAR(M70),MONTH(M70)+2,1)-"1",DATE(YEAR(IF(MONTH(M70)&gt;12,YEAR(M70)+1,M70)),IF(MONTH(M70)&gt;12,1,MONTH(M70)+1),DAY($B$9))))</f>
        <v>46812</v>
      </c>
      <c r="N71" s="60"/>
      <c r="O71" s="61"/>
      <c r="P71" s="60"/>
      <c r="Q71" s="62"/>
      <c r="R71" s="60"/>
    </row>
    <row r="72" s="31" customFormat="true" ht="14.65" hidden="false" customHeight="false" outlineLevel="0" collapsed="false">
      <c r="A72" s="55" t="n">
        <v>64</v>
      </c>
      <c r="B72" s="42" t="n">
        <v>46823</v>
      </c>
      <c r="C72" s="56" t="n">
        <f aca="false">IF((C71-H71)&lt;0,0,C71-F71)</f>
        <v>765917.568160073</v>
      </c>
      <c r="D72" s="57" t="n">
        <f aca="false">E72/$C$1*$C$3</f>
        <v>0</v>
      </c>
      <c r="E72" s="58" t="n">
        <f aca="false">(B72-B71)*C72*$C$1/360</f>
        <v>4318.92406490263</v>
      </c>
      <c r="F72" s="57" t="n">
        <f aca="false">IF(C72&lt;G72*AND(A72=C67),C72,G72-D72-E72)</f>
        <v>2711.38500063361</v>
      </c>
      <c r="G72" s="59" t="n">
        <f aca="false">IF(C72,($C$5*($C$1+$C$3)/12*365/360)/(1-((1+($C$1+$C$3)/12*365/360)^(-$C$4)))+$C$5*$C$2,0)</f>
        <v>7030.30906553625</v>
      </c>
      <c r="H72" s="57" t="n">
        <f aca="false">IF(A72&lt;&gt;$C$4,G72,C72+D72+E72)</f>
        <v>7030.30906553625</v>
      </c>
      <c r="I72" s="71"/>
      <c r="J72" s="71"/>
      <c r="K72" s="55" t="n">
        <f aca="false">H72+I72+J72</f>
        <v>7030.30906553625</v>
      </c>
      <c r="L72" s="42"/>
      <c r="M72" s="42" t="n">
        <f aca="false">IF(C72=0,0,IF(MONTH(M71)=1*AND(DAY($B$9)&gt;28),DATE(YEAR(M71),MONTH(M71)+2,1)-"1",DATE(YEAR(IF(MONTH(M71)&gt;12,YEAR(M71)+1,M71)),IF(MONTH(M71)&gt;12,1,MONTH(M71)+1),DAY($B$9))))</f>
        <v>46841</v>
      </c>
      <c r="N72" s="60"/>
      <c r="O72" s="61"/>
      <c r="P72" s="60"/>
      <c r="Q72" s="62"/>
      <c r="R72" s="60"/>
    </row>
    <row r="73" s="31" customFormat="true" ht="14.65" hidden="false" customHeight="false" outlineLevel="0" collapsed="false">
      <c r="A73" s="55" t="n">
        <v>65</v>
      </c>
      <c r="B73" s="42" t="n">
        <v>46854</v>
      </c>
      <c r="C73" s="56" t="n">
        <f aca="false">IF((C72-H72)&lt;0,0,C72-F72)</f>
        <v>763206.183159439</v>
      </c>
      <c r="D73" s="57" t="n">
        <f aca="false">E73/$C$1*$C$3</f>
        <v>0</v>
      </c>
      <c r="E73" s="58" t="n">
        <f aca="false">(B73-B72)*C73*$C$1/360</f>
        <v>4600.43727071106</v>
      </c>
      <c r="F73" s="57" t="n">
        <f aca="false">IF(C73&lt;G73*AND(A73=C68),C73,G73-D73-E73)</f>
        <v>2429.87179482518</v>
      </c>
      <c r="G73" s="59" t="n">
        <f aca="false">IF(C73,($C$5*($C$1+$C$3)/12*365/360)/(1-((1+($C$1+$C$3)/12*365/360)^(-$C$4)))+$C$5*$C$2,0)</f>
        <v>7030.30906553625</v>
      </c>
      <c r="H73" s="57" t="n">
        <f aca="false">IF(A73&lt;&gt;$C$4,G73,C73+D73+E73)</f>
        <v>7030.30906553625</v>
      </c>
      <c r="I73" s="71"/>
      <c r="J73" s="71"/>
      <c r="K73" s="55" t="n">
        <f aca="false">H73+I73+J73</f>
        <v>7030.30906553625</v>
      </c>
      <c r="L73" s="42"/>
      <c r="M73" s="42" t="n">
        <f aca="false">IF(C73=0,0,IF(MONTH(M72)=1*AND(DAY($B$9)&gt;28),DATE(YEAR(M72),MONTH(M72)+2,1)-"1",DATE(YEAR(IF(MONTH(M72)&gt;12,YEAR(M72)+1,M72)),IF(MONTH(M72)&gt;12,1,MONTH(M72)+1),DAY($B$9))))</f>
        <v>46872</v>
      </c>
      <c r="N73" s="60"/>
      <c r="O73" s="61"/>
      <c r="P73" s="60"/>
      <c r="Q73" s="62"/>
      <c r="R73" s="60"/>
    </row>
    <row r="74" s="31" customFormat="true" ht="14.65" hidden="false" customHeight="false" outlineLevel="0" collapsed="false">
      <c r="A74" s="55" t="n">
        <v>66</v>
      </c>
      <c r="B74" s="42" t="n">
        <v>46884</v>
      </c>
      <c r="C74" s="56" t="n">
        <f aca="false">IF((C73-H73)&lt;0,0,C73-F73)</f>
        <v>760776.311364614</v>
      </c>
      <c r="D74" s="57" t="n">
        <f aca="false">E74/$C$1*$C$3</f>
        <v>0</v>
      </c>
      <c r="E74" s="58" t="n">
        <f aca="false">(B74-B73)*C74*$C$1/360</f>
        <v>4437.86181629358</v>
      </c>
      <c r="F74" s="57" t="n">
        <f aca="false">IF(C74&lt;G74*AND(A74=C69),C74,G74-D74-E74)</f>
        <v>2592.44724924266</v>
      </c>
      <c r="G74" s="59" t="n">
        <f aca="false">IF(C74,($C$5*($C$1+$C$3)/12*365/360)/(1-((1+($C$1+$C$3)/12*365/360)^(-$C$4)))+$C$5*$C$2,0)</f>
        <v>7030.30906553625</v>
      </c>
      <c r="H74" s="57" t="n">
        <f aca="false">IF(A74&lt;&gt;$C$4,G74,C74+D74+E74)</f>
        <v>7030.30906553625</v>
      </c>
      <c r="I74" s="71"/>
      <c r="J74" s="71"/>
      <c r="K74" s="55" t="n">
        <f aca="false">H74+I74+J74</f>
        <v>7030.30906553625</v>
      </c>
      <c r="L74" s="42"/>
      <c r="M74" s="42" t="n">
        <f aca="false">IF(C74=0,0,IF(MONTH(M73)=1*AND(DAY($B$9)&gt;28),DATE(YEAR(M73),MONTH(M73)+2,1)-"1",DATE(YEAR(IF(MONTH(M73)&gt;12,YEAR(M73)+1,M73)),IF(MONTH(M73)&gt;12,1,MONTH(M73)+1),DAY($B$9))))</f>
        <v>46902</v>
      </c>
      <c r="N74" s="60"/>
      <c r="O74" s="61"/>
      <c r="P74" s="60"/>
      <c r="Q74" s="62"/>
      <c r="R74" s="60"/>
    </row>
    <row r="75" s="31" customFormat="true" ht="14.65" hidden="false" customHeight="false" outlineLevel="0" collapsed="false">
      <c r="A75" s="55" t="n">
        <v>67</v>
      </c>
      <c r="B75" s="42" t="n">
        <v>46915</v>
      </c>
      <c r="C75" s="56" t="n">
        <f aca="false">IF((C74-H74)&lt;0,0,C74-F74)</f>
        <v>758183.864115371</v>
      </c>
      <c r="D75" s="57" t="n">
        <f aca="false">E75/$C$1*$C$3</f>
        <v>0</v>
      </c>
      <c r="E75" s="58" t="n">
        <f aca="false">(B75-B74)*C75*$C$1/360</f>
        <v>4570.16384758432</v>
      </c>
      <c r="F75" s="57" t="n">
        <f aca="false">IF(C75&lt;G75*AND(A75=C70),C75,G75-D75-E75)</f>
        <v>2460.14521795193</v>
      </c>
      <c r="G75" s="59" t="n">
        <f aca="false">IF(C75,($C$5*($C$1+$C$3)/12*365/360)/(1-((1+($C$1+$C$3)/12*365/360)^(-$C$4)))+$C$5*$C$2,0)</f>
        <v>7030.30906553625</v>
      </c>
      <c r="H75" s="57" t="n">
        <f aca="false">IF(A75&lt;&gt;$C$4,G75,C75+D75+E75)</f>
        <v>7030.30906553625</v>
      </c>
      <c r="I75" s="71"/>
      <c r="J75" s="71"/>
      <c r="K75" s="55" t="n">
        <f aca="false">H75+I75+J75</f>
        <v>7030.30906553625</v>
      </c>
      <c r="L75" s="42"/>
      <c r="M75" s="42" t="n">
        <f aca="false">IF(C75=0,0,IF(MONTH(M74)=1*AND(DAY($B$9)&gt;28),DATE(YEAR(M74),MONTH(M74)+2,1)-"1",DATE(YEAR(IF(MONTH(M74)&gt;12,YEAR(M74)+1,M74)),IF(MONTH(M74)&gt;12,1,MONTH(M74)+1),DAY($B$9))))</f>
        <v>46933</v>
      </c>
      <c r="N75" s="60"/>
      <c r="O75" s="61"/>
      <c r="P75" s="60"/>
      <c r="Q75" s="62"/>
      <c r="R75" s="60"/>
    </row>
    <row r="76" s="31" customFormat="true" ht="14.65" hidden="false" customHeight="false" outlineLevel="0" collapsed="false">
      <c r="A76" s="55" t="n">
        <v>68</v>
      </c>
      <c r="B76" s="42" t="n">
        <v>46945</v>
      </c>
      <c r="C76" s="56" t="n">
        <f aca="false">IF((C75-H75)&lt;0,0,C75-F75)</f>
        <v>755723.718897419</v>
      </c>
      <c r="D76" s="57" t="n">
        <f aca="false">E76/$C$1*$C$3</f>
        <v>0</v>
      </c>
      <c r="E76" s="58" t="n">
        <f aca="false">(B76-B75)*C76*$C$1/360</f>
        <v>4408.38836023495</v>
      </c>
      <c r="F76" s="57" t="n">
        <f aca="false">IF(C76&lt;G76*AND(A76=C71),C76,G76-D76-E76)</f>
        <v>2621.9207053013</v>
      </c>
      <c r="G76" s="59" t="n">
        <f aca="false">IF(C76,($C$5*($C$1+$C$3)/12*365/360)/(1-((1+($C$1+$C$3)/12*365/360)^(-$C$4)))+$C$5*$C$2,0)</f>
        <v>7030.30906553625</v>
      </c>
      <c r="H76" s="57" t="n">
        <f aca="false">IF(A76&lt;&gt;$C$4,G76,C76+D76+E76)</f>
        <v>7030.30906553625</v>
      </c>
      <c r="I76" s="71"/>
      <c r="J76" s="71"/>
      <c r="K76" s="55" t="n">
        <f aca="false">H76+I76+J76</f>
        <v>7030.30906553625</v>
      </c>
      <c r="L76" s="42"/>
      <c r="M76" s="42" t="n">
        <f aca="false">IF(C76=0,0,IF(MONTH(M75)=1*AND(DAY($B$9)&gt;28),DATE(YEAR(M75),MONTH(M75)+2,1)-"1",DATE(YEAR(IF(MONTH(M75)&gt;12,YEAR(M75)+1,M75)),IF(MONTH(M75)&gt;12,1,MONTH(M75)+1),DAY($B$9))))</f>
        <v>46963</v>
      </c>
      <c r="N76" s="60"/>
      <c r="O76" s="61"/>
      <c r="P76" s="60"/>
      <c r="Q76" s="62"/>
      <c r="R76" s="60"/>
    </row>
    <row r="77" s="31" customFormat="true" ht="14.65" hidden="false" customHeight="false" outlineLevel="0" collapsed="false">
      <c r="A77" s="55" t="n">
        <v>69</v>
      </c>
      <c r="B77" s="42" t="n">
        <v>46976</v>
      </c>
      <c r="C77" s="56" t="n">
        <f aca="false">IF((C76-H76)&lt;0,0,C76-F76)</f>
        <v>753101.798192118</v>
      </c>
      <c r="D77" s="57" t="n">
        <f aca="false">E77/$C$1*$C$3</f>
        <v>0</v>
      </c>
      <c r="E77" s="58" t="n">
        <f aca="false">(B77-B76)*C77*$C$1/360</f>
        <v>4539.53028354693</v>
      </c>
      <c r="F77" s="57" t="n">
        <f aca="false">IF(C77&lt;G77*AND(A77=C72),C77,G77-D77-E77)</f>
        <v>2490.77878198931</v>
      </c>
      <c r="G77" s="59" t="n">
        <f aca="false">IF(C77,($C$5*($C$1+$C$3)/12*365/360)/(1-((1+($C$1+$C$3)/12*365/360)^(-$C$4)))+$C$5*$C$2,0)</f>
        <v>7030.30906553625</v>
      </c>
      <c r="H77" s="57" t="n">
        <f aca="false">IF(A77&lt;&gt;$C$4,G77,C77+D77+E77)</f>
        <v>7030.30906553625</v>
      </c>
      <c r="I77" s="71"/>
      <c r="J77" s="71"/>
      <c r="K77" s="55" t="n">
        <f aca="false">H77+I77+J77</f>
        <v>7030.30906553625</v>
      </c>
      <c r="L77" s="42"/>
      <c r="M77" s="42" t="n">
        <f aca="false">IF(C77=0,0,IF(MONTH(M76)=1*AND(DAY($B$9)&gt;28),DATE(YEAR(M76),MONTH(M76)+2,1)-"1",DATE(YEAR(IF(MONTH(M76)&gt;12,YEAR(M76)+1,M76)),IF(MONTH(M76)&gt;12,1,MONTH(M76)+1),DAY($B$9))))</f>
        <v>46994</v>
      </c>
      <c r="N77" s="60"/>
      <c r="O77" s="61"/>
      <c r="P77" s="60"/>
      <c r="Q77" s="62"/>
      <c r="R77" s="60"/>
    </row>
    <row r="78" s="31" customFormat="true" ht="14.65" hidden="false" customHeight="false" outlineLevel="0" collapsed="false">
      <c r="A78" s="55" t="n">
        <v>70</v>
      </c>
      <c r="B78" s="42" t="n">
        <v>47007</v>
      </c>
      <c r="C78" s="56" t="n">
        <f aca="false">IF((C77-H77)&lt;0,0,C77-F77)</f>
        <v>750611.019410129</v>
      </c>
      <c r="D78" s="57" t="n">
        <f aca="false">E78/$C$1*$C$3</f>
        <v>0</v>
      </c>
      <c r="E78" s="58" t="n">
        <f aca="false">(B78-B77)*C78*$C$1/360</f>
        <v>4524.5164225555</v>
      </c>
      <c r="F78" s="57" t="n">
        <f aca="false">IF(C78&lt;G78*AND(A78=C73),C78,G78-D78-E78)</f>
        <v>2505.79264298075</v>
      </c>
      <c r="G78" s="59" t="n">
        <f aca="false">IF(C78,($C$5*($C$1+$C$3)/12*365/360)/(1-((1+($C$1+$C$3)/12*365/360)^(-$C$4)))+$C$5*$C$2,0)</f>
        <v>7030.30906553625</v>
      </c>
      <c r="H78" s="57" t="n">
        <f aca="false">IF(A78&lt;&gt;$C$4,G78,C78+D78+E78)</f>
        <v>7030.30906553625</v>
      </c>
      <c r="I78" s="71"/>
      <c r="J78" s="71"/>
      <c r="K78" s="55" t="n">
        <f aca="false">H78+I78+J78</f>
        <v>7030.30906553625</v>
      </c>
      <c r="L78" s="42"/>
      <c r="M78" s="42" t="n">
        <f aca="false">IF(C78=0,0,IF(MONTH(M77)=1*AND(DAY($B$9)&gt;28),DATE(YEAR(M77),MONTH(M77)+2,1)-"1",DATE(YEAR(IF(MONTH(M77)&gt;12,YEAR(M77)+1,M77)),IF(MONTH(M77)&gt;12,1,MONTH(M77)+1),DAY($B$9))))</f>
        <v>47025</v>
      </c>
      <c r="N78" s="60"/>
      <c r="O78" s="61"/>
      <c r="P78" s="60"/>
      <c r="Q78" s="62"/>
      <c r="R78" s="60"/>
    </row>
    <row r="79" s="31" customFormat="true" ht="14.65" hidden="false" customHeight="false" outlineLevel="0" collapsed="false">
      <c r="A79" s="55" t="n">
        <v>71</v>
      </c>
      <c r="B79" s="42" t="n">
        <v>47037</v>
      </c>
      <c r="C79" s="56" t="n">
        <f aca="false">IF((C78-H78)&lt;0,0,C78-F78)</f>
        <v>748105.226767148</v>
      </c>
      <c r="D79" s="57" t="n">
        <f aca="false">E79/$C$1*$C$3</f>
        <v>0</v>
      </c>
      <c r="E79" s="58" t="n">
        <f aca="false">(B79-B78)*C79*$C$1/360</f>
        <v>4363.9471561417</v>
      </c>
      <c r="F79" s="57" t="n">
        <f aca="false">IF(C79&lt;G79*AND(A79=C74),C79,G79-D79-E79)</f>
        <v>2666.36190939455</v>
      </c>
      <c r="G79" s="59" t="n">
        <f aca="false">IF(C79,($C$5*($C$1+$C$3)/12*365/360)/(1-((1+($C$1+$C$3)/12*365/360)^(-$C$4)))+$C$5*$C$2,0)</f>
        <v>7030.30906553625</v>
      </c>
      <c r="H79" s="57" t="n">
        <f aca="false">IF(A79&lt;&gt;$C$4,G79,C79+D79+E79)</f>
        <v>7030.30906553625</v>
      </c>
      <c r="I79" s="71"/>
      <c r="J79" s="71"/>
      <c r="K79" s="55" t="n">
        <f aca="false">H79+I79+J79</f>
        <v>7030.30906553625</v>
      </c>
      <c r="L79" s="42"/>
      <c r="M79" s="42" t="n">
        <f aca="false">IF(C79=0,0,IF(MONTH(M78)=1*AND(DAY($B$9)&gt;28),DATE(YEAR(M78),MONTH(M78)+2,1)-"1",DATE(YEAR(IF(MONTH(M78)&gt;12,YEAR(M78)+1,M78)),IF(MONTH(M78)&gt;12,1,MONTH(M78)+1),DAY($B$9))))</f>
        <v>47055</v>
      </c>
      <c r="N79" s="60"/>
      <c r="O79" s="61"/>
      <c r="P79" s="60"/>
      <c r="Q79" s="62"/>
      <c r="R79" s="60"/>
    </row>
    <row r="80" s="31" customFormat="true" ht="14.65" hidden="false" customHeight="false" outlineLevel="0" collapsed="false">
      <c r="A80" s="55" t="n">
        <v>72</v>
      </c>
      <c r="B80" s="42" t="n">
        <v>47068</v>
      </c>
      <c r="C80" s="56" t="n">
        <f aca="false">IF((C79-H79)&lt;0,0,C79-F79)</f>
        <v>745438.864857754</v>
      </c>
      <c r="D80" s="57" t="n">
        <f aca="false">E80/$C$1*$C$3</f>
        <v>0</v>
      </c>
      <c r="E80" s="58" t="n">
        <f aca="false">(B80-B79)*C80*$C$1/360</f>
        <v>4493.33982428146</v>
      </c>
      <c r="F80" s="57" t="n">
        <f aca="false">IF(C80&lt;G80*AND(A80=C75),C80,G80-D80-E80)</f>
        <v>2536.96924125479</v>
      </c>
      <c r="G80" s="59" t="n">
        <f aca="false">IF(C80,($C$5*($C$1+$C$3)/12*365/360)/(1-((1+($C$1+$C$3)/12*365/360)^(-$C$4)))+$C$5*$C$2,0)</f>
        <v>7030.30906553625</v>
      </c>
      <c r="H80" s="57" t="n">
        <f aca="false">IF(A80&lt;&gt;$C$4,G80,C80+D80+E80)</f>
        <v>7030.30906553625</v>
      </c>
      <c r="I80" s="71"/>
      <c r="J80" s="26"/>
      <c r="K80" s="55" t="n">
        <f aca="false">H80+I80+J80</f>
        <v>7030.30906553625</v>
      </c>
      <c r="L80" s="42"/>
      <c r="M80" s="42" t="n">
        <f aca="false">IF(C80=0,0,IF(MONTH(M79)=1*AND(DAY($B$9)&gt;28),DATE(YEAR(M79),MONTH(M79)+2,1)-"1",DATE(YEAR(IF(MONTH(M79)&gt;12,YEAR(M79)+1,M79)),IF(MONTH(M79)&gt;12,1,MONTH(M79)+1),DAY($B$9))))</f>
        <v>47086</v>
      </c>
      <c r="N80" s="60"/>
      <c r="O80" s="61"/>
      <c r="P80" s="60"/>
      <c r="Q80" s="62"/>
      <c r="R80" s="60"/>
    </row>
    <row r="81" s="31" customFormat="true" ht="14.65" hidden="false" customHeight="false" outlineLevel="0" collapsed="false">
      <c r="A81" s="55" t="n">
        <v>73</v>
      </c>
      <c r="B81" s="42" t="n">
        <v>47098</v>
      </c>
      <c r="C81" s="56" t="n">
        <f aca="false">IF((C80-H80)&lt;0,0,C80-F80)</f>
        <v>742901.895616499</v>
      </c>
      <c r="D81" s="57" t="n">
        <f aca="false">E81/$C$1*$C$3</f>
        <v>0</v>
      </c>
      <c r="E81" s="58" t="n">
        <f aca="false">(B81-B80)*C81*$C$1/360</f>
        <v>4333.59439109624</v>
      </c>
      <c r="F81" s="57" t="n">
        <f aca="false">IF(C81&lt;G81*AND(A81=C76),C81,G81-D81-E81)</f>
        <v>2696.71467444</v>
      </c>
      <c r="G81" s="59" t="n">
        <f aca="false">IF(C81,($C$5*($C$1+$C$3)/12*365/360)/(1-((1+($C$1+$C$3)/12*365/360)^(-$C$4)))+$C$5*$C$2,0)</f>
        <v>7030.30906553625</v>
      </c>
      <c r="H81" s="57" t="n">
        <f aca="false">IF(A81&lt;&gt;$C$4,G81,C81+D81+E81)</f>
        <v>7030.30906553625</v>
      </c>
      <c r="I81" s="71"/>
      <c r="J81" s="26" t="n">
        <f aca="false">IF(C81=0,0,(0.25%*$H$2)+(0%*$C$5))</f>
        <v>3250</v>
      </c>
      <c r="K81" s="55" t="n">
        <f aca="false">H81+I81+J81</f>
        <v>10280.3090655362</v>
      </c>
      <c r="L81" s="42"/>
      <c r="M81" s="42" t="n">
        <f aca="false">IF(C81=0,0,IF(MONTH(M80)=1*AND(DAY($B$9)&gt;28),DATE(YEAR(M80),MONTH(M80)+2,1)-"1",DATE(YEAR(IF(MONTH(M80)&gt;12,YEAR(M80)+1,M80)),IF(MONTH(M80)&gt;12,1,MONTH(M80)+1),DAY($B$9))))</f>
        <v>47116</v>
      </c>
      <c r="N81" s="60"/>
      <c r="O81" s="61"/>
      <c r="P81" s="60"/>
      <c r="Q81" s="62"/>
      <c r="R81" s="60"/>
    </row>
    <row r="82" s="31" customFormat="true" ht="14.65" hidden="false" customHeight="false" outlineLevel="0" collapsed="false">
      <c r="A82" s="55" t="n">
        <v>74</v>
      </c>
      <c r="B82" s="42" t="n">
        <v>47129</v>
      </c>
      <c r="C82" s="56" t="n">
        <f aca="false">IF((C81-H81)&lt;0,0,C81-F81)</f>
        <v>740205.180942059</v>
      </c>
      <c r="D82" s="57" t="n">
        <f aca="false">E82/$C$1*$C$3</f>
        <v>0</v>
      </c>
      <c r="E82" s="58" t="n">
        <f aca="false">(B82-B81)*C82*$C$1/360</f>
        <v>4461.79234067852</v>
      </c>
      <c r="F82" s="57" t="n">
        <f aca="false">IF(C82&lt;G82*AND(A82=C77),C82,G82-D82-E82)</f>
        <v>2568.51672485773</v>
      </c>
      <c r="G82" s="59" t="n">
        <f aca="false">IF(C82,($C$5*($C$1+$C$3)/12*365/360)/(1-((1+($C$1+$C$3)/12*365/360)^(-$C$4)))+$C$5*$C$2,0)</f>
        <v>7030.30906553625</v>
      </c>
      <c r="H82" s="57" t="n">
        <f aca="false">IF(A82&lt;&gt;$C$4,G82,C82+D82+E82)</f>
        <v>7030.30906553625</v>
      </c>
      <c r="I82" s="71"/>
      <c r="J82" s="66"/>
      <c r="K82" s="55" t="n">
        <f aca="false">H82+I82+J82</f>
        <v>7030.30906553625</v>
      </c>
      <c r="L82" s="42"/>
      <c r="M82" s="42" t="n">
        <f aca="false">IF(C82=0,0,IF(MONTH(M81)=1*AND(DAY($B$9)&gt;28),DATE(YEAR(M81),MONTH(M81)+2,1)-"1",DATE(YEAR(IF(MONTH(M81)&gt;12,YEAR(M81)+1,M81)),IF(MONTH(M81)&gt;12,1,MONTH(M81)+1),DAY($B$9))))</f>
        <v>47147</v>
      </c>
      <c r="N82" s="60"/>
      <c r="O82" s="61"/>
      <c r="P82" s="60"/>
      <c r="Q82" s="62"/>
      <c r="R82" s="60"/>
    </row>
    <row r="83" s="31" customFormat="true" ht="14.65" hidden="false" customHeight="false" outlineLevel="0" collapsed="false">
      <c r="A83" s="55" t="n">
        <v>75</v>
      </c>
      <c r="B83" s="42" t="n">
        <v>47160</v>
      </c>
      <c r="C83" s="56" t="n">
        <f aca="false">IF((C82-H82)&lt;0,0,C82-F82)</f>
        <v>737636.664217201</v>
      </c>
      <c r="D83" s="57" t="n">
        <f aca="false">E83/$C$1*$C$3</f>
        <v>0</v>
      </c>
      <c r="E83" s="58" t="n">
        <f aca="false">(B83-B82)*C83*$C$1/360</f>
        <v>4446.30989264257</v>
      </c>
      <c r="F83" s="57" t="n">
        <f aca="false">IF(C83&lt;G83*AND(A83=C78),C83,G83-D83-E83)</f>
        <v>2583.99917289367</v>
      </c>
      <c r="G83" s="59" t="n">
        <f aca="false">IF(C83,($C$5*($C$1+$C$3)/12*365/360)/(1-((1+($C$1+$C$3)/12*365/360)^(-$C$4)))+$C$5*$C$2,0)</f>
        <v>7030.30906553625</v>
      </c>
      <c r="H83" s="57" t="n">
        <f aca="false">IF(A83&lt;&gt;$C$4,G83,C83+D83+E83)</f>
        <v>7030.30906553625</v>
      </c>
      <c r="I83" s="71"/>
      <c r="J83" s="66"/>
      <c r="K83" s="55" t="n">
        <f aca="false">H83+I83+J83</f>
        <v>7030.30906553625</v>
      </c>
      <c r="L83" s="42"/>
      <c r="M83" s="42" t="n">
        <f aca="false">IF(C83=0,0,IF(MONTH(M82)=1*AND(DAY($B$9)&gt;28),DATE(YEAR(M82),MONTH(M82)+2,1)-"1",DATE(YEAR(IF(MONTH(M82)&gt;12,YEAR(M82)+1,M82)),IF(MONTH(M82)&gt;12,1,MONTH(M82)+1),DAY($B$9))))</f>
        <v>47177</v>
      </c>
      <c r="N83" s="60"/>
      <c r="O83" s="61"/>
      <c r="P83" s="60"/>
      <c r="Q83" s="62"/>
      <c r="R83" s="60"/>
    </row>
    <row r="84" s="31" customFormat="true" ht="14.65" hidden="false" customHeight="false" outlineLevel="0" collapsed="false">
      <c r="A84" s="55" t="n">
        <v>76</v>
      </c>
      <c r="B84" s="42" t="n">
        <v>47188</v>
      </c>
      <c r="C84" s="56" t="n">
        <f aca="false">IF((C83-H83)&lt;0,0,C83-F83)</f>
        <v>735052.665044307</v>
      </c>
      <c r="D84" s="57" t="n">
        <f aca="false">E84/$C$1*$C$3</f>
        <v>0</v>
      </c>
      <c r="E84" s="58" t="n">
        <f aca="false">(B84-B83)*C84*$C$1/360</f>
        <v>4001.95339857456</v>
      </c>
      <c r="F84" s="57" t="n">
        <f aca="false">IF(C84&lt;G84*AND(A84=C79),C84,G84-D84-E84)</f>
        <v>3028.35566696169</v>
      </c>
      <c r="G84" s="59" t="n">
        <f aca="false">IF(C84,($C$5*($C$1+$C$3)/12*365/360)/(1-((1+($C$1+$C$3)/12*365/360)^(-$C$4)))+$C$5*$C$2,0)</f>
        <v>7030.30906553625</v>
      </c>
      <c r="H84" s="57" t="n">
        <f aca="false">IF(A84&lt;&gt;$C$4,G84,C84+D84+E84)</f>
        <v>7030.30906553625</v>
      </c>
      <c r="I84" s="71"/>
      <c r="J84" s="66"/>
      <c r="K84" s="55" t="n">
        <f aca="false">H84+I84+J84</f>
        <v>7030.30906553625</v>
      </c>
      <c r="L84" s="42"/>
      <c r="M84" s="42" t="n">
        <f aca="false">IF(C84=0,0,IF(MONTH(M83)=1*AND(DAY($B$9)&gt;28),DATE(YEAR(M83),MONTH(M83)+2,1)-"1",DATE(YEAR(IF(MONTH(M83)&gt;12,YEAR(M83)+1,M83)),IF(MONTH(M83)&gt;12,1,MONTH(M83)+1),DAY($B$9))))</f>
        <v>47206</v>
      </c>
      <c r="N84" s="60"/>
      <c r="O84" s="61"/>
      <c r="P84" s="60"/>
      <c r="Q84" s="62"/>
      <c r="R84" s="60"/>
    </row>
    <row r="85" s="31" customFormat="true" ht="14.65" hidden="false" customHeight="false" outlineLevel="0" collapsed="false">
      <c r="A85" s="55" t="n">
        <v>77</v>
      </c>
      <c r="B85" s="42" t="n">
        <v>47219</v>
      </c>
      <c r="C85" s="56" t="n">
        <f aca="false">IF((C84-H84)&lt;0,0,C84-F84)</f>
        <v>732024.309377346</v>
      </c>
      <c r="D85" s="57" t="n">
        <f aca="false">E85/$C$1*$C$3</f>
        <v>0</v>
      </c>
      <c r="E85" s="58" t="n">
        <f aca="false">(B85-B84)*C85*$C$1/360</f>
        <v>4412.47986485789</v>
      </c>
      <c r="F85" s="57" t="n">
        <f aca="false">IF(C85&lt;G85*AND(A85=C80),C85,G85-D85-E85)</f>
        <v>2617.82920067836</v>
      </c>
      <c r="G85" s="59" t="n">
        <f aca="false">IF(C85,($C$5*($C$1+$C$3)/12*365/360)/(1-((1+($C$1+$C$3)/12*365/360)^(-$C$4)))+$C$5*$C$2,0)</f>
        <v>7030.30906553625</v>
      </c>
      <c r="H85" s="57" t="n">
        <f aca="false">IF(A85&lt;&gt;$C$4,G85,C85+D85+E85)</f>
        <v>7030.30906553625</v>
      </c>
      <c r="I85" s="71"/>
      <c r="J85" s="66"/>
      <c r="K85" s="55" t="n">
        <f aca="false">H85+I85+J85</f>
        <v>7030.30906553625</v>
      </c>
      <c r="L85" s="42"/>
      <c r="M85" s="42" t="n">
        <f aca="false">IF(C85=0,0,IF(MONTH(M84)=1*AND(DAY($B$9)&gt;28),DATE(YEAR(M84),MONTH(M84)+2,1)-"1",DATE(YEAR(IF(MONTH(M84)&gt;12,YEAR(M84)+1,M84)),IF(MONTH(M84)&gt;12,1,MONTH(M84)+1),DAY($B$9))))</f>
        <v>47237</v>
      </c>
      <c r="N85" s="60"/>
      <c r="O85" s="61"/>
      <c r="P85" s="60"/>
      <c r="Q85" s="62"/>
      <c r="R85" s="60"/>
    </row>
    <row r="86" s="31" customFormat="true" ht="14.65" hidden="false" customHeight="false" outlineLevel="0" collapsed="false">
      <c r="A86" s="55" t="n">
        <v>78</v>
      </c>
      <c r="B86" s="42" t="n">
        <v>47249</v>
      </c>
      <c r="C86" s="56" t="n">
        <f aca="false">IF((C85-H85)&lt;0,0,C85-F85)</f>
        <v>729406.480176667</v>
      </c>
      <c r="D86" s="57" t="n">
        <f aca="false">E86/$C$1*$C$3</f>
        <v>0</v>
      </c>
      <c r="E86" s="58" t="n">
        <f aca="false">(B86-B85)*C86*$C$1/360</f>
        <v>4254.87113436389</v>
      </c>
      <c r="F86" s="57" t="n">
        <f aca="false">IF(C86&lt;G86*AND(A86=C81),C86,G86-D86-E86)</f>
        <v>2775.43793117235</v>
      </c>
      <c r="G86" s="59" t="n">
        <f aca="false">IF(C86,($C$5*($C$1+$C$3)/12*365/360)/(1-((1+($C$1+$C$3)/12*365/360)^(-$C$4)))+$C$5*$C$2,0)</f>
        <v>7030.30906553625</v>
      </c>
      <c r="H86" s="57" t="n">
        <f aca="false">IF(A86&lt;&gt;$C$4,G86,C86+D86+E86)</f>
        <v>7030.30906553625</v>
      </c>
      <c r="I86" s="71"/>
      <c r="J86" s="66"/>
      <c r="K86" s="55" t="n">
        <f aca="false">H86+I86+J86</f>
        <v>7030.30906553625</v>
      </c>
      <c r="L86" s="42"/>
      <c r="M86" s="42" t="n">
        <f aca="false">IF(C86=0,0,IF(MONTH(M85)=1*AND(DAY($B$9)&gt;28),DATE(YEAR(M85),MONTH(M85)+2,1)-"1",DATE(YEAR(IF(MONTH(M85)&gt;12,YEAR(M85)+1,M85)),IF(MONTH(M85)&gt;12,1,MONTH(M85)+1),DAY($B$9))))</f>
        <v>47267</v>
      </c>
      <c r="N86" s="60"/>
      <c r="O86" s="61"/>
      <c r="P86" s="60"/>
      <c r="Q86" s="62"/>
      <c r="R86" s="60"/>
    </row>
    <row r="87" s="31" customFormat="true" ht="14.65" hidden="false" customHeight="false" outlineLevel="0" collapsed="false">
      <c r="A87" s="55" t="n">
        <v>79</v>
      </c>
      <c r="B87" s="42" t="n">
        <v>47280</v>
      </c>
      <c r="C87" s="56" t="n">
        <f aca="false">IF((C86-H86)&lt;0,0,C86-F86)</f>
        <v>726631.042245495</v>
      </c>
      <c r="D87" s="57" t="n">
        <f aca="false">E87/$C$1*$C$3</f>
        <v>0</v>
      </c>
      <c r="E87" s="58" t="n">
        <f aca="false">(B87-B86)*C87*$C$1/360</f>
        <v>4379.9704490909</v>
      </c>
      <c r="F87" s="57" t="n">
        <f aca="false">IF(C87&lt;G87*AND(A87=C82),C87,G87-D87-E87)</f>
        <v>2650.33861644535</v>
      </c>
      <c r="G87" s="59" t="n">
        <f aca="false">IF(C87,($C$5*($C$1+$C$3)/12*365/360)/(1-((1+($C$1+$C$3)/12*365/360)^(-$C$4)))+$C$5*$C$2,0)</f>
        <v>7030.30906553625</v>
      </c>
      <c r="H87" s="57" t="n">
        <f aca="false">IF(A87&lt;&gt;$C$4,G87,C87+D87+E87)</f>
        <v>7030.30906553625</v>
      </c>
      <c r="I87" s="71"/>
      <c r="J87" s="66"/>
      <c r="K87" s="55" t="n">
        <f aca="false">H87+I87+J87</f>
        <v>7030.30906553625</v>
      </c>
      <c r="L87" s="42"/>
      <c r="M87" s="42" t="n">
        <f aca="false">IF(C87=0,0,IF(MONTH(M86)=1*AND(DAY($B$9)&gt;28),DATE(YEAR(M86),MONTH(M86)+2,1)-"1",DATE(YEAR(IF(MONTH(M86)&gt;12,YEAR(M86)+1,M86)),IF(MONTH(M86)&gt;12,1,MONTH(M86)+1),DAY($B$9))))</f>
        <v>47298</v>
      </c>
      <c r="N87" s="60"/>
      <c r="O87" s="61"/>
      <c r="P87" s="60"/>
      <c r="Q87" s="62"/>
      <c r="R87" s="60"/>
    </row>
    <row r="88" s="31" customFormat="true" ht="14.65" hidden="false" customHeight="false" outlineLevel="0" collapsed="false">
      <c r="A88" s="55" t="n">
        <v>80</v>
      </c>
      <c r="B88" s="42" t="n">
        <v>47310</v>
      </c>
      <c r="C88" s="56" t="n">
        <f aca="false">IF((C87-H87)&lt;0,0,C87-F87)</f>
        <v>723980.70362905</v>
      </c>
      <c r="D88" s="57" t="n">
        <f aca="false">E88/$C$1*$C$3</f>
        <v>0</v>
      </c>
      <c r="E88" s="58" t="n">
        <f aca="false">(B88-B87)*C88*$C$1/360</f>
        <v>4223.22077116946</v>
      </c>
      <c r="F88" s="57" t="n">
        <f aca="false">IF(C88&lt;G88*AND(A88=C83),C88,G88-D88-E88)</f>
        <v>2807.08829436679</v>
      </c>
      <c r="G88" s="59" t="n">
        <f aca="false">IF(C88,($C$5*($C$1+$C$3)/12*365/360)/(1-((1+($C$1+$C$3)/12*365/360)^(-$C$4)))+$C$5*$C$2,0)</f>
        <v>7030.30906553625</v>
      </c>
      <c r="H88" s="57" t="n">
        <f aca="false">IF(A88&lt;&gt;$C$4,G88,C88+D88+E88)</f>
        <v>7030.30906553625</v>
      </c>
      <c r="I88" s="71"/>
      <c r="J88" s="66"/>
      <c r="K88" s="55" t="n">
        <f aca="false">H88+I88+J88</f>
        <v>7030.30906553625</v>
      </c>
      <c r="L88" s="42"/>
      <c r="M88" s="42" t="n">
        <f aca="false">IF(C88=0,0,IF(MONTH(M87)=1*AND(DAY($B$9)&gt;28),DATE(YEAR(M87),MONTH(M87)+2,1)-"1",DATE(YEAR(IF(MONTH(M87)&gt;12,YEAR(M87)+1,M87)),IF(MONTH(M87)&gt;12,1,MONTH(M87)+1),DAY($B$9))))</f>
        <v>47328</v>
      </c>
      <c r="N88" s="60"/>
      <c r="O88" s="61"/>
      <c r="P88" s="60"/>
      <c r="Q88" s="62"/>
      <c r="R88" s="60"/>
    </row>
    <row r="89" s="31" customFormat="true" ht="14.65" hidden="false" customHeight="false" outlineLevel="0" collapsed="false">
      <c r="A89" s="55" t="n">
        <v>81</v>
      </c>
      <c r="B89" s="42" t="n">
        <v>47341</v>
      </c>
      <c r="C89" s="56" t="n">
        <f aca="false">IF((C88-H88)&lt;0,0,C88-F88)</f>
        <v>721173.615334683</v>
      </c>
      <c r="D89" s="57" t="n">
        <f aca="false">E89/$C$1*$C$3</f>
        <v>0</v>
      </c>
      <c r="E89" s="58" t="n">
        <f aca="false">(B89-B88)*C89*$C$1/360</f>
        <v>4347.07429243406</v>
      </c>
      <c r="F89" s="57" t="n">
        <f aca="false">IF(C89&lt;G89*AND(A89=C84),C89,G89-D89-E89)</f>
        <v>2683.23477310219</v>
      </c>
      <c r="G89" s="59" t="n">
        <f aca="false">IF(C89,($C$5*($C$1+$C$3)/12*365/360)/(1-((1+($C$1+$C$3)/12*365/360)^(-$C$4)))+$C$5*$C$2,0)</f>
        <v>7030.30906553625</v>
      </c>
      <c r="H89" s="57" t="n">
        <f aca="false">IF(A89&lt;&gt;$C$4,G89,C89+D89+E89)</f>
        <v>7030.30906553625</v>
      </c>
      <c r="I89" s="71"/>
      <c r="J89" s="66"/>
      <c r="K89" s="55" t="n">
        <f aca="false">H89+I89+J89</f>
        <v>7030.30906553625</v>
      </c>
      <c r="L89" s="42"/>
      <c r="M89" s="42" t="n">
        <f aca="false">IF(C89=0,0,IF(MONTH(M88)=1*AND(DAY($B$9)&gt;28),DATE(YEAR(M88),MONTH(M88)+2,1)-"1",DATE(YEAR(IF(MONTH(M88)&gt;12,YEAR(M88)+1,M88)),IF(MONTH(M88)&gt;12,1,MONTH(M88)+1),DAY($B$9))))</f>
        <v>47359</v>
      </c>
      <c r="N89" s="60"/>
      <c r="O89" s="61"/>
      <c r="P89" s="60"/>
      <c r="Q89" s="62"/>
      <c r="R89" s="60"/>
    </row>
    <row r="90" s="31" customFormat="true" ht="14.65" hidden="false" customHeight="false" outlineLevel="0" collapsed="false">
      <c r="A90" s="55" t="n">
        <v>82</v>
      </c>
      <c r="B90" s="42" t="n">
        <v>47372</v>
      </c>
      <c r="C90" s="56" t="n">
        <f aca="false">IF((C89-H89)&lt;0,0,C89-F89)</f>
        <v>718490.380561581</v>
      </c>
      <c r="D90" s="57" t="n">
        <f aca="false">E90/$C$1*$C$3</f>
        <v>0</v>
      </c>
      <c r="E90" s="58" t="n">
        <f aca="false">(B90-B89)*C90*$C$1/360</f>
        <v>4330.9003494962</v>
      </c>
      <c r="F90" s="57" t="n">
        <f aca="false">IF(C90&lt;G90*AND(A90=C85),C90,G90-D90-E90)</f>
        <v>2699.40871604005</v>
      </c>
      <c r="G90" s="59" t="n">
        <f aca="false">IF(C90,($C$5*($C$1+$C$3)/12*365/360)/(1-((1+($C$1+$C$3)/12*365/360)^(-$C$4)))+$C$5*$C$2,0)</f>
        <v>7030.30906553625</v>
      </c>
      <c r="H90" s="57" t="n">
        <f aca="false">IF(A90&lt;&gt;$C$4,G90,C90+D90+E90)</f>
        <v>7030.30906553625</v>
      </c>
      <c r="I90" s="71"/>
      <c r="J90" s="66"/>
      <c r="K90" s="55" t="n">
        <f aca="false">H90+I90+J90</f>
        <v>7030.30906553625</v>
      </c>
      <c r="L90" s="42"/>
      <c r="M90" s="42" t="n">
        <f aca="false">IF(C90=0,0,IF(MONTH(M89)=1*AND(DAY($B$9)&gt;28),DATE(YEAR(M89),MONTH(M89)+2,1)-"1",DATE(YEAR(IF(MONTH(M89)&gt;12,YEAR(M89)+1,M89)),IF(MONTH(M89)&gt;12,1,MONTH(M89)+1),DAY($B$9))))</f>
        <v>47390</v>
      </c>
      <c r="N90" s="60"/>
      <c r="O90" s="61"/>
      <c r="P90" s="60"/>
      <c r="Q90" s="62"/>
      <c r="R90" s="60"/>
    </row>
    <row r="91" s="31" customFormat="true" ht="14.65" hidden="false" customHeight="false" outlineLevel="0" collapsed="false">
      <c r="A91" s="55" t="n">
        <v>83</v>
      </c>
      <c r="B91" s="42" t="n">
        <v>47402</v>
      </c>
      <c r="C91" s="56" t="n">
        <f aca="false">IF((C90-H90)&lt;0,0,C90-F90)</f>
        <v>715790.971845541</v>
      </c>
      <c r="D91" s="57" t="n">
        <f aca="false">E91/$C$1*$C$3</f>
        <v>0</v>
      </c>
      <c r="E91" s="58" t="n">
        <f aca="false">(B91-B90)*C91*$C$1/360</f>
        <v>4175.44733576565</v>
      </c>
      <c r="F91" s="57" t="n">
        <f aca="false">IF(C91&lt;G91*AND(A91=C86),C91,G91-D91-E91)</f>
        <v>2854.86172977059</v>
      </c>
      <c r="G91" s="59" t="n">
        <f aca="false">IF(C91,($C$5*($C$1+$C$3)/12*365/360)/(1-((1+($C$1+$C$3)/12*365/360)^(-$C$4)))+$C$5*$C$2,0)</f>
        <v>7030.30906553625</v>
      </c>
      <c r="H91" s="57" t="n">
        <f aca="false">IF(A91&lt;&gt;$C$4,G91,C91+D91+E91)</f>
        <v>7030.30906553625</v>
      </c>
      <c r="I91" s="71"/>
      <c r="J91" s="26"/>
      <c r="K91" s="55" t="n">
        <f aca="false">H91+I91+J91</f>
        <v>7030.30906553625</v>
      </c>
      <c r="L91" s="42"/>
      <c r="M91" s="42" t="n">
        <f aca="false">IF(C91=0,0,IF(MONTH(M90)=1*AND(DAY($B$9)&gt;28),DATE(YEAR(M90),MONTH(M90)+2,1)-"1",DATE(YEAR(IF(MONTH(M90)&gt;12,YEAR(M90)+1,M90)),IF(MONTH(M90)&gt;12,1,MONTH(M90)+1),DAY($B$9))))</f>
        <v>47420</v>
      </c>
      <c r="N91" s="60"/>
      <c r="O91" s="61"/>
      <c r="P91" s="60"/>
      <c r="Q91" s="62"/>
      <c r="R91" s="60"/>
    </row>
    <row r="92" s="31" customFormat="true" ht="14.65" hidden="false" customHeight="false" outlineLevel="0" collapsed="false">
      <c r="A92" s="55" t="n">
        <v>84</v>
      </c>
      <c r="B92" s="42" t="n">
        <v>47433</v>
      </c>
      <c r="C92" s="56" t="n">
        <f aca="false">IF((C91-H91)&lt;0,0,C91-F91)</f>
        <v>712936.11011577</v>
      </c>
      <c r="D92" s="57" t="n">
        <f aca="false">E92/$C$1*$C$3</f>
        <v>0</v>
      </c>
      <c r="E92" s="58" t="n">
        <f aca="false">(B92-B91)*C92*$C$1/360</f>
        <v>4297.42044153117</v>
      </c>
      <c r="F92" s="57" t="n">
        <f aca="false">IF(C92&lt;G92*AND(A92=C87),C92,G92-D92-E92)</f>
        <v>2732.88862400508</v>
      </c>
      <c r="G92" s="59" t="n">
        <f aca="false">IF(C92,($C$5*($C$1+$C$3)/12*365/360)/(1-((1+($C$1+$C$3)/12*365/360)^(-$C$4)))+$C$5*$C$2,0)</f>
        <v>7030.30906553625</v>
      </c>
      <c r="H92" s="57" t="n">
        <f aca="false">IF(A92&lt;&gt;$C$4,G92,C92+D92+E92)</f>
        <v>7030.30906553625</v>
      </c>
      <c r="I92" s="71"/>
      <c r="J92" s="66"/>
      <c r="K92" s="55" t="n">
        <f aca="false">H92+I92+J92</f>
        <v>7030.30906553625</v>
      </c>
      <c r="L92" s="42"/>
      <c r="M92" s="42" t="n">
        <f aca="false">IF(C92=0,0,IF(MONTH(M91)=1*AND(DAY($B$9)&gt;28),DATE(YEAR(M91),MONTH(M91)+2,1)-"1",DATE(YEAR(IF(MONTH(M91)&gt;12,YEAR(M91)+1,M91)),IF(MONTH(M91)&gt;12,1,MONTH(M91)+1),DAY($B$9))))</f>
        <v>47451</v>
      </c>
      <c r="N92" s="60"/>
      <c r="O92" s="61"/>
      <c r="P92" s="60"/>
      <c r="Q92" s="62"/>
      <c r="R92" s="60"/>
    </row>
    <row r="93" s="31" customFormat="true" ht="14.65" hidden="false" customHeight="false" outlineLevel="0" collapsed="false">
      <c r="A93" s="55" t="n">
        <v>85</v>
      </c>
      <c r="B93" s="42" t="n">
        <v>47463</v>
      </c>
      <c r="C93" s="56" t="n">
        <f aca="false">IF((C92-H92)&lt;0,0,C92-F92)</f>
        <v>710203.221491765</v>
      </c>
      <c r="D93" s="57" t="n">
        <f aca="false">E93/$C$1*$C$3</f>
        <v>0</v>
      </c>
      <c r="E93" s="58" t="n">
        <f aca="false">(B93-B92)*C93*$C$1/360</f>
        <v>4142.85212536863</v>
      </c>
      <c r="F93" s="57" t="n">
        <f aca="false">IF(C93&lt;G93*AND(A93=C88),C93,G93-D93-E93)</f>
        <v>2887.45694016762</v>
      </c>
      <c r="G93" s="59" t="n">
        <f aca="false">IF(C93,($C$5*($C$1+$C$3)/12*365/360)/(1-((1+($C$1+$C$3)/12*365/360)^(-$C$4)))+$C$5*$C$2,0)</f>
        <v>7030.30906553625</v>
      </c>
      <c r="H93" s="57" t="n">
        <f aca="false">IF(A93&lt;&gt;$C$4,G93,C93+D93+E93)</f>
        <v>7030.30906553625</v>
      </c>
      <c r="I93" s="72"/>
      <c r="J93" s="26" t="n">
        <f aca="false">IF(C93=0,0,(0.25%*$H$2)+(0%*$C$5))</f>
        <v>3250</v>
      </c>
      <c r="K93" s="55" t="n">
        <f aca="false">H93+I93+J93</f>
        <v>10280.3090655362</v>
      </c>
      <c r="L93" s="42"/>
      <c r="M93" s="42" t="n">
        <f aca="false">IF(C93=0,0,IF(MONTH(M92)=1*AND(DAY($B$9)&gt;28),DATE(YEAR(M92),MONTH(M92)+2,1)-"1",DATE(YEAR(IF(MONTH(M92)&gt;12,YEAR(M92)+1,M92)),IF(MONTH(M92)&gt;12,1,MONTH(M92)+1),DAY($B$9))))</f>
        <v>47481</v>
      </c>
      <c r="N93" s="60"/>
      <c r="O93" s="61"/>
      <c r="P93" s="60"/>
      <c r="Q93" s="62"/>
      <c r="R93" s="60"/>
    </row>
    <row r="94" s="31" customFormat="true" ht="14.65" hidden="false" customHeight="false" outlineLevel="0" collapsed="false">
      <c r="A94" s="55" t="n">
        <v>86</v>
      </c>
      <c r="B94" s="42" t="n">
        <v>47494</v>
      </c>
      <c r="C94" s="56" t="n">
        <f aca="false">IF((C93-H93)&lt;0,0,C93-F93)</f>
        <v>707315.764551597</v>
      </c>
      <c r="D94" s="57" t="n">
        <f aca="false">E94/$C$1*$C$3</f>
        <v>0</v>
      </c>
      <c r="E94" s="58" t="n">
        <f aca="false">(B94-B93)*C94*$C$1/360</f>
        <v>4263.54224743602</v>
      </c>
      <c r="F94" s="57" t="n">
        <f aca="false">IF(C94&lt;G94*AND(A94=C89),C94,G94-D94-E94)</f>
        <v>2766.76681810023</v>
      </c>
      <c r="G94" s="59" t="n">
        <f aca="false">IF(C94,($C$5*($C$1+$C$3)/12*365/360)/(1-((1+($C$1+$C$3)/12*365/360)^(-$C$4)))+$C$5*$C$2,0)</f>
        <v>7030.30906553625</v>
      </c>
      <c r="H94" s="57" t="n">
        <f aca="false">IF(A94&lt;&gt;$C$4,G94,C94+D94+E94)</f>
        <v>7030.30906553625</v>
      </c>
      <c r="I94" s="72"/>
      <c r="J94" s="66"/>
      <c r="K94" s="55" t="n">
        <f aca="false">H94+I94+J94</f>
        <v>7030.30906553625</v>
      </c>
      <c r="L94" s="42"/>
      <c r="M94" s="42" t="n">
        <f aca="false">IF(C94=0,0,IF(MONTH(M93)=1*AND(DAY($B$9)&gt;28),DATE(YEAR(M93),MONTH(M93)+2,1)-"1",DATE(YEAR(IF(MONTH(M93)&gt;12,YEAR(M93)+1,M93)),IF(MONTH(M93)&gt;12,1,MONTH(M93)+1),DAY($B$9))))</f>
        <v>47512</v>
      </c>
      <c r="N94" s="60"/>
      <c r="O94" s="61"/>
      <c r="P94" s="60"/>
      <c r="Q94" s="62"/>
      <c r="R94" s="60"/>
    </row>
    <row r="95" s="31" customFormat="true" ht="14.65" hidden="false" customHeight="false" outlineLevel="0" collapsed="false">
      <c r="A95" s="55" t="n">
        <v>87</v>
      </c>
      <c r="B95" s="42" t="n">
        <v>47525</v>
      </c>
      <c r="C95" s="56" t="n">
        <f aca="false">IF((C94-H94)&lt;0,0,C94-F94)</f>
        <v>704548.997733497</v>
      </c>
      <c r="D95" s="57" t="n">
        <f aca="false">E95/$C$1*$C$3</f>
        <v>0</v>
      </c>
      <c r="E95" s="58" t="n">
        <f aca="false">(B95-B94)*C95*$C$1/360</f>
        <v>4246.86479189358</v>
      </c>
      <c r="F95" s="57" t="n">
        <f aca="false">IF(C95&lt;G95*AND(A95=C90),C95,G95-D95-E95)</f>
        <v>2783.44427364267</v>
      </c>
      <c r="G95" s="59" t="n">
        <f aca="false">IF(C95,($C$5*($C$1+$C$3)/12*365/360)/(1-((1+($C$1+$C$3)/12*365/360)^(-$C$4)))+$C$5*$C$2,0)</f>
        <v>7030.30906553625</v>
      </c>
      <c r="H95" s="57" t="n">
        <f aca="false">IF(A95&lt;&gt;$C$4,G95,C95+D95+E95)</f>
        <v>7030.30906553625</v>
      </c>
      <c r="I95" s="26"/>
      <c r="J95" s="66"/>
      <c r="K95" s="55" t="n">
        <f aca="false">H95+I95+J95</f>
        <v>7030.30906553625</v>
      </c>
      <c r="L95" s="42"/>
      <c r="M95" s="42" t="n">
        <f aca="false">IF(C95=0,0,IF(MONTH(M94)=1*AND(DAY($B$9)&gt;28),DATE(YEAR(M94),MONTH(M94)+2,1)-"1",DATE(YEAR(IF(MONTH(M94)&gt;12,YEAR(M94)+1,M94)),IF(MONTH(M94)&gt;12,1,MONTH(M94)+1),DAY($B$9))))</f>
        <v>47542</v>
      </c>
      <c r="N95" s="60"/>
      <c r="O95" s="61"/>
      <c r="P95" s="60"/>
      <c r="Q95" s="62"/>
      <c r="R95" s="60"/>
    </row>
    <row r="96" s="31" customFormat="true" ht="14.65" hidden="false" customHeight="false" outlineLevel="0" collapsed="false">
      <c r="A96" s="55" t="n">
        <v>88</v>
      </c>
      <c r="B96" s="42" t="n">
        <v>47553</v>
      </c>
      <c r="C96" s="56" t="n">
        <f aca="false">IF((C95-H95)&lt;0,0,C95-F95)</f>
        <v>701765.553459855</v>
      </c>
      <c r="D96" s="57" t="n">
        <f aca="false">E96/$C$1*$C$3</f>
        <v>0</v>
      </c>
      <c r="E96" s="58" t="n">
        <f aca="false">(B96-B95)*C96*$C$1/360</f>
        <v>3820.72356883699</v>
      </c>
      <c r="F96" s="57" t="n">
        <f aca="false">IF(C96&lt;G96*AND(A96=C91),C96,G96-D96-E96)</f>
        <v>3209.58549669926</v>
      </c>
      <c r="G96" s="59" t="n">
        <f aca="false">IF(C96,($C$5*($C$1+$C$3)/12*365/360)/(1-((1+($C$1+$C$3)/12*365/360)^(-$C$4)))+$C$5*$C$2,0)</f>
        <v>7030.30906553625</v>
      </c>
      <c r="H96" s="57" t="n">
        <f aca="false">IF(A96&lt;&gt;$C$4,G96,C96+D96+E96)</f>
        <v>7030.30906553625</v>
      </c>
      <c r="I96" s="26"/>
      <c r="J96" s="66"/>
      <c r="K96" s="55" t="n">
        <f aca="false">H96+I96+J96</f>
        <v>7030.30906553625</v>
      </c>
      <c r="L96" s="42"/>
      <c r="M96" s="42" t="n">
        <f aca="false">IF(C96=0,0,IF(MONTH(M95)=1*AND(DAY($B$9)&gt;28),DATE(YEAR(M95),MONTH(M95)+2,1)-"1",DATE(YEAR(IF(MONTH(M95)&gt;12,YEAR(M95)+1,M95)),IF(MONTH(M95)&gt;12,1,MONTH(M95)+1),DAY($B$9))))</f>
        <v>47571</v>
      </c>
      <c r="N96" s="60"/>
      <c r="O96" s="61"/>
      <c r="P96" s="60"/>
      <c r="Q96" s="62"/>
      <c r="R96" s="60"/>
    </row>
    <row r="97" s="31" customFormat="true" ht="14.65" hidden="false" customHeight="false" outlineLevel="0" collapsed="false">
      <c r="A97" s="55" t="n">
        <v>89</v>
      </c>
      <c r="B97" s="42" t="n">
        <v>47584</v>
      </c>
      <c r="C97" s="56" t="n">
        <f aca="false">IF((C96-H96)&lt;0,0,C96-F96)</f>
        <v>698555.967963155</v>
      </c>
      <c r="D97" s="57" t="n">
        <f aca="false">E97/$C$1*$C$3</f>
        <v>0</v>
      </c>
      <c r="E97" s="58" t="n">
        <f aca="false">(B97-B96)*C97*$C$1/360</f>
        <v>4210.74014022235</v>
      </c>
      <c r="F97" s="57" t="n">
        <f aca="false">IF(C97&lt;G97*AND(A97=C92),C97,G97-D97-E97)</f>
        <v>2819.56892531389</v>
      </c>
      <c r="G97" s="59" t="n">
        <f aca="false">IF(C97,($C$5*($C$1+$C$3)/12*365/360)/(1-((1+($C$1+$C$3)/12*365/360)^(-$C$4)))+$C$5*$C$2,0)</f>
        <v>7030.30906553625</v>
      </c>
      <c r="H97" s="57" t="n">
        <f aca="false">IF(A97&lt;&gt;$C$4,G97,C97+D97+E97)</f>
        <v>7030.30906553625</v>
      </c>
      <c r="I97" s="26"/>
      <c r="J97" s="66"/>
      <c r="K97" s="55" t="n">
        <f aca="false">H97+I97+J97</f>
        <v>7030.30906553625</v>
      </c>
      <c r="L97" s="42"/>
      <c r="M97" s="42" t="n">
        <f aca="false">IF(C97=0,0,IF(MONTH(M96)=1*AND(DAY($B$9)&gt;28),DATE(YEAR(M96),MONTH(M96)+2,1)-"1",DATE(YEAR(IF(MONTH(M96)&gt;12,YEAR(M96)+1,M96)),IF(MONTH(M96)&gt;12,1,MONTH(M96)+1),DAY($B$9))))</f>
        <v>47602</v>
      </c>
      <c r="N97" s="60"/>
      <c r="O97" s="61"/>
      <c r="P97" s="60"/>
      <c r="Q97" s="62"/>
      <c r="R97" s="60"/>
    </row>
    <row r="98" s="31" customFormat="true" ht="14.65" hidden="false" customHeight="false" outlineLevel="0" collapsed="false">
      <c r="A98" s="55" t="n">
        <v>90</v>
      </c>
      <c r="B98" s="42" t="n">
        <v>47614</v>
      </c>
      <c r="C98" s="56" t="n">
        <f aca="false">IF((C97-H97)&lt;0,0,C97-F97)</f>
        <v>695736.399037842</v>
      </c>
      <c r="D98" s="57" t="n">
        <f aca="false">E98/$C$1*$C$3</f>
        <v>0</v>
      </c>
      <c r="E98" s="58" t="n">
        <f aca="false">(B98-B97)*C98*$C$1/360</f>
        <v>4058.46232772074</v>
      </c>
      <c r="F98" s="57" t="n">
        <f aca="false">IF(C98&lt;G98*AND(A98=C93),C98,G98-D98-E98)</f>
        <v>2971.8467378155</v>
      </c>
      <c r="G98" s="59" t="n">
        <f aca="false">IF(C98,($C$5*($C$1+$C$3)/12*365/360)/(1-((1+($C$1+$C$3)/12*365/360)^(-$C$4)))+$C$5*$C$2,0)</f>
        <v>7030.30906553625</v>
      </c>
      <c r="H98" s="57" t="n">
        <f aca="false">IF(A98&lt;&gt;$C$4,G98,C98+D98+E98)</f>
        <v>7030.30906553625</v>
      </c>
      <c r="I98" s="26"/>
      <c r="J98" s="66"/>
      <c r="K98" s="55" t="n">
        <f aca="false">H98+I98+J98</f>
        <v>7030.30906553625</v>
      </c>
      <c r="L98" s="42"/>
      <c r="M98" s="42" t="n">
        <f aca="false">IF(C98=0,0,IF(MONTH(M97)=1*AND(DAY($B$9)&gt;28),DATE(YEAR(M97),MONTH(M97)+2,1)-"1",DATE(YEAR(IF(MONTH(M97)&gt;12,YEAR(M97)+1,M97)),IF(MONTH(M97)&gt;12,1,MONTH(M97)+1),DAY($B$9))))</f>
        <v>47632</v>
      </c>
      <c r="N98" s="60"/>
      <c r="O98" s="61"/>
      <c r="P98" s="60"/>
      <c r="Q98" s="62"/>
      <c r="R98" s="60"/>
    </row>
    <row r="99" s="31" customFormat="true" ht="14.65" hidden="false" customHeight="false" outlineLevel="0" collapsed="false">
      <c r="A99" s="55" t="n">
        <v>91</v>
      </c>
      <c r="B99" s="42" t="n">
        <v>47645</v>
      </c>
      <c r="C99" s="56" t="n">
        <f aca="false">IF((C98-H98)&lt;0,0,C98-F98)</f>
        <v>692764.552300026</v>
      </c>
      <c r="D99" s="57" t="n">
        <f aca="false">E99/$C$1*$C$3</f>
        <v>0</v>
      </c>
      <c r="E99" s="58" t="n">
        <f aca="false">(B99-B98)*C99*$C$1/360</f>
        <v>4175.83077358627</v>
      </c>
      <c r="F99" s="57" t="n">
        <f aca="false">IF(C99&lt;G99*AND(A99=C94),C99,G99-D99-E99)</f>
        <v>2854.47829194998</v>
      </c>
      <c r="G99" s="59" t="n">
        <f aca="false">IF(C99,($C$5*($C$1+$C$3)/12*365/360)/(1-((1+($C$1+$C$3)/12*365/360)^(-$C$4)))+$C$5*$C$2,0)</f>
        <v>7030.30906553625</v>
      </c>
      <c r="H99" s="57" t="n">
        <f aca="false">IF(A99&lt;&gt;$C$4,G99,C99+D99+E99)</f>
        <v>7030.30906553625</v>
      </c>
      <c r="I99" s="26"/>
      <c r="J99" s="66"/>
      <c r="K99" s="55" t="n">
        <f aca="false">H99+I99+J99</f>
        <v>7030.30906553625</v>
      </c>
      <c r="L99" s="42"/>
      <c r="M99" s="42" t="n">
        <f aca="false">IF(C99=0,0,IF(MONTH(M98)=1*AND(DAY($B$9)&gt;28),DATE(YEAR(M98),MONTH(M98)+2,1)-"1",DATE(YEAR(IF(MONTH(M98)&gt;12,YEAR(M98)+1,M98)),IF(MONTH(M98)&gt;12,1,MONTH(M98)+1),DAY($B$9))))</f>
        <v>47663</v>
      </c>
      <c r="N99" s="60"/>
      <c r="O99" s="61"/>
      <c r="P99" s="60"/>
      <c r="Q99" s="62"/>
      <c r="R99" s="60"/>
    </row>
    <row r="100" s="31" customFormat="true" ht="14.65" hidden="false" customHeight="false" outlineLevel="0" collapsed="false">
      <c r="A100" s="55" t="n">
        <v>92</v>
      </c>
      <c r="B100" s="42" t="n">
        <v>47675</v>
      </c>
      <c r="C100" s="56" t="n">
        <f aca="false">IF((C99-H99)&lt;0,0,C99-F99)</f>
        <v>689910.074008076</v>
      </c>
      <c r="D100" s="57" t="n">
        <f aca="false">E100/$C$1*$C$3</f>
        <v>0</v>
      </c>
      <c r="E100" s="58" t="n">
        <f aca="false">(B100-B99)*C100*$C$1/360</f>
        <v>4024.47543171378</v>
      </c>
      <c r="F100" s="57" t="n">
        <f aca="false">IF(C100&lt;G100*AND(A100=C95),C100,G100-D100-E100)</f>
        <v>3005.83363382247</v>
      </c>
      <c r="G100" s="59" t="n">
        <f aca="false">IF(C100,($C$5*($C$1+$C$3)/12*365/360)/(1-((1+($C$1+$C$3)/12*365/360)^(-$C$4)))+$C$5*$C$2,0)</f>
        <v>7030.30906553625</v>
      </c>
      <c r="H100" s="57" t="n">
        <f aca="false">IF(A100&lt;&gt;$C$4,G100,C100+D100+E100)</f>
        <v>7030.30906553625</v>
      </c>
      <c r="I100" s="26"/>
      <c r="J100" s="66"/>
      <c r="K100" s="55" t="n">
        <f aca="false">H100+I100+J100</f>
        <v>7030.30906553625</v>
      </c>
      <c r="L100" s="42"/>
      <c r="M100" s="42" t="n">
        <f aca="false">IF(C100=0,0,IF(MONTH(M99)=1*AND(DAY($B$9)&gt;28),DATE(YEAR(M99),MONTH(M99)+2,1)-"1",DATE(YEAR(IF(MONTH(M99)&gt;12,YEAR(M99)+1,M99)),IF(MONTH(M99)&gt;12,1,MONTH(M99)+1),DAY($B$9))))</f>
        <v>47693</v>
      </c>
      <c r="N100" s="60"/>
      <c r="O100" s="61"/>
      <c r="P100" s="60"/>
      <c r="Q100" s="62"/>
      <c r="R100" s="60"/>
    </row>
    <row r="101" s="31" customFormat="true" ht="14.65" hidden="false" customHeight="false" outlineLevel="0" collapsed="false">
      <c r="A101" s="55" t="n">
        <v>93</v>
      </c>
      <c r="B101" s="42" t="n">
        <v>47706</v>
      </c>
      <c r="C101" s="56" t="n">
        <f aca="false">IF((C100-H100)&lt;0,0,C100-F100)</f>
        <v>686904.240374254</v>
      </c>
      <c r="D101" s="57" t="n">
        <f aca="false">E101/$C$1*$C$3</f>
        <v>0</v>
      </c>
      <c r="E101" s="58" t="n">
        <f aca="false">(B101-B100)*C101*$C$1/360</f>
        <v>4140.50611558925</v>
      </c>
      <c r="F101" s="57" t="n">
        <f aca="false">IF(C101&lt;G101*AND(A101=C96),C101,G101-D101-E101)</f>
        <v>2889.802949947</v>
      </c>
      <c r="G101" s="59" t="n">
        <f aca="false">IF(C101,($C$5*($C$1+$C$3)/12*365/360)/(1-((1+($C$1+$C$3)/12*365/360)^(-$C$4)))+$C$5*$C$2,0)</f>
        <v>7030.30906553625</v>
      </c>
      <c r="H101" s="57" t="n">
        <f aca="false">IF(A101&lt;&gt;$C$4,G101,C101+D101+E101)</f>
        <v>7030.30906553625</v>
      </c>
      <c r="I101" s="26"/>
      <c r="J101" s="66"/>
      <c r="K101" s="55" t="n">
        <f aca="false">H101+I101+J101</f>
        <v>7030.30906553625</v>
      </c>
      <c r="L101" s="42"/>
      <c r="M101" s="42" t="n">
        <f aca="false">IF(C101=0,0,IF(MONTH(M100)=1*AND(DAY($B$9)&gt;28),DATE(YEAR(M100),MONTH(M100)+2,1)-"1",DATE(YEAR(IF(MONTH(M100)&gt;12,YEAR(M100)+1,M100)),IF(MONTH(M100)&gt;12,1,MONTH(M100)+1),DAY($B$9))))</f>
        <v>47724</v>
      </c>
      <c r="N101" s="60"/>
      <c r="O101" s="61"/>
      <c r="P101" s="60"/>
      <c r="Q101" s="62"/>
      <c r="R101" s="60"/>
    </row>
    <row r="102" s="31" customFormat="true" ht="14.65" hidden="false" customHeight="false" outlineLevel="0" collapsed="false">
      <c r="A102" s="55" t="n">
        <v>94</v>
      </c>
      <c r="B102" s="42" t="n">
        <v>47737</v>
      </c>
      <c r="C102" s="56" t="n">
        <f aca="false">IF((C101-H101)&lt;0,0,C101-F101)</f>
        <v>684014.437424307</v>
      </c>
      <c r="D102" s="57" t="n">
        <f aca="false">E102/$C$1*$C$3</f>
        <v>0</v>
      </c>
      <c r="E102" s="58" t="n">
        <f aca="false">(B102-B101)*C102*$C$1/360</f>
        <v>4123.0870255854</v>
      </c>
      <c r="F102" s="57" t="n">
        <f aca="false">IF(C102&lt;G102*AND(A102=C97),C102,G102-D102-E102)</f>
        <v>2907.22203995084</v>
      </c>
      <c r="G102" s="59" t="n">
        <f aca="false">IF(C102,($C$5*($C$1+$C$3)/12*365/360)/(1-((1+($C$1+$C$3)/12*365/360)^(-$C$4)))+$C$5*$C$2,0)</f>
        <v>7030.30906553625</v>
      </c>
      <c r="H102" s="57" t="n">
        <f aca="false">IF(A102&lt;&gt;$C$4,G102,C102+D102+E102)</f>
        <v>7030.30906553625</v>
      </c>
      <c r="I102" s="26"/>
      <c r="J102" s="66"/>
      <c r="K102" s="55" t="n">
        <f aca="false">H102+I102+J102</f>
        <v>7030.30906553625</v>
      </c>
      <c r="L102" s="26"/>
      <c r="M102" s="42" t="n">
        <f aca="false">IF(C102=0,0,IF(MONTH(M101)=1*AND(DAY($B$9)&gt;28),DATE(YEAR(M101),MONTH(M101)+2,1)-"1",DATE(YEAR(IF(MONTH(M101)&gt;12,YEAR(M101)+1,M101)),IF(MONTH(M101)&gt;12,1,MONTH(M101)+1),DAY($B$9))))</f>
        <v>47755</v>
      </c>
    </row>
    <row r="103" s="31" customFormat="true" ht="14.65" hidden="false" customHeight="false" outlineLevel="0" collapsed="false">
      <c r="A103" s="55" t="n">
        <v>95</v>
      </c>
      <c r="B103" s="42" t="n">
        <v>47767</v>
      </c>
      <c r="C103" s="56" t="n">
        <f aca="false">IF((C102-H102)&lt;0,0,C102-F102)</f>
        <v>681107.215384356</v>
      </c>
      <c r="D103" s="57" t="n">
        <f aca="false">E103/$C$1*$C$3</f>
        <v>0</v>
      </c>
      <c r="E103" s="58" t="n">
        <f aca="false">(B103-B102)*C103*$C$1/360</f>
        <v>3973.12542307541</v>
      </c>
      <c r="F103" s="57" t="n">
        <f aca="false">IF(C103&lt;G103*AND(A103=C98),C103,G103-D103-E103)</f>
        <v>3057.18364246084</v>
      </c>
      <c r="G103" s="59" t="n">
        <f aca="false">IF(C103,($C$5*($C$1+$C$3)/12*365/360)/(1-((1+($C$1+$C$3)/12*365/360)^(-$C$4)))+$C$5*$C$2,0)</f>
        <v>7030.30906553625</v>
      </c>
      <c r="H103" s="57" t="n">
        <f aca="false">IF(A103&lt;&gt;$C$4,G103,C103+D103+E103)</f>
        <v>7030.30906553625</v>
      </c>
      <c r="I103" s="26"/>
      <c r="J103" s="26"/>
      <c r="K103" s="55" t="n">
        <f aca="false">H103+I103+J103</f>
        <v>7030.30906553625</v>
      </c>
      <c r="L103" s="26"/>
      <c r="M103" s="42" t="n">
        <f aca="false">IF(C103=0,0,IF(MONTH(M102)=1*AND(DAY($B$9)&gt;28),DATE(YEAR(M102),MONTH(M102)+2,1)-"1",DATE(YEAR(IF(MONTH(M102)&gt;12,YEAR(M102)+1,M102)),IF(MONTH(M102)&gt;12,1,MONTH(M102)+1),DAY($B$9))))</f>
        <v>47785</v>
      </c>
    </row>
    <row r="104" s="31" customFormat="true" ht="14.65" hidden="false" customHeight="false" outlineLevel="0" collapsed="false">
      <c r="A104" s="55" t="n">
        <v>96</v>
      </c>
      <c r="B104" s="42" t="n">
        <v>47798</v>
      </c>
      <c r="C104" s="56" t="n">
        <f aca="false">IF((C103-H103)&lt;0,0,C103-F103)</f>
        <v>678050.031741895</v>
      </c>
      <c r="D104" s="57" t="n">
        <f aca="false">E104/$C$1*$C$3</f>
        <v>0</v>
      </c>
      <c r="E104" s="58" t="n">
        <f aca="false">(B104-B103)*C104*$C$1/360</f>
        <v>4087.13491355531</v>
      </c>
      <c r="F104" s="57" t="n">
        <f aca="false">IF(C104&lt;G104*AND(A104=C99),C104,G104-D104-E104)</f>
        <v>2943.17415198094</v>
      </c>
      <c r="G104" s="59" t="n">
        <f aca="false">IF(C104,($C$5*($C$1+$C$3)/12*365/360)/(1-((1+($C$1+$C$3)/12*365/360)^(-$C$4)))+$C$5*$C$2,0)</f>
        <v>7030.30906553625</v>
      </c>
      <c r="H104" s="57" t="n">
        <f aca="false">IF(A104&lt;&gt;$C$4,G104,C104+D104+E104)</f>
        <v>7030.30906553625</v>
      </c>
      <c r="I104" s="26"/>
      <c r="J104" s="66"/>
      <c r="K104" s="55" t="n">
        <f aca="false">H104+I104+J104</f>
        <v>7030.30906553625</v>
      </c>
      <c r="L104" s="26"/>
      <c r="M104" s="42" t="n">
        <f aca="false">IF(C104=0,0,IF(MONTH(M103)=1*AND(DAY($B$9)&gt;28),DATE(YEAR(M103),MONTH(M103)+2,1)-"1",DATE(YEAR(IF(MONTH(M103)&gt;12,YEAR(M103)+1,M103)),IF(MONTH(M103)&gt;12,1,MONTH(M103)+1),DAY($B$9))))</f>
        <v>47816</v>
      </c>
    </row>
    <row r="105" s="31" customFormat="true" ht="14.65" hidden="false" customHeight="false" outlineLevel="0" collapsed="false">
      <c r="A105" s="55" t="n">
        <v>97</v>
      </c>
      <c r="B105" s="42" t="n">
        <v>47828</v>
      </c>
      <c r="C105" s="56" t="n">
        <f aca="false">IF((C104-H104)&lt;0,0,C104-F104)</f>
        <v>675106.857589914</v>
      </c>
      <c r="D105" s="57" t="n">
        <f aca="false">E105/$C$1*$C$3</f>
        <v>0</v>
      </c>
      <c r="E105" s="58" t="n">
        <f aca="false">(B105-B104)*C105*$C$1/360</f>
        <v>3938.12333594116</v>
      </c>
      <c r="F105" s="57" t="n">
        <f aca="false">IF(C105&lt;G105*AND(A105=C100),C105,G105-D105-E105)</f>
        <v>3092.18572959508</v>
      </c>
      <c r="G105" s="59" t="n">
        <f aca="false">IF(C105,($C$5*($C$1+$C$3)/12*365/360)/(1-((1+($C$1+$C$3)/12*365/360)^(-$C$4)))+$C$5*$C$2,0)</f>
        <v>7030.30906553625</v>
      </c>
      <c r="H105" s="57" t="n">
        <f aca="false">IF(A105&lt;&gt;$C$4,G105,C105+D105+E105)</f>
        <v>7030.30906553625</v>
      </c>
      <c r="I105" s="26"/>
      <c r="J105" s="26" t="n">
        <f aca="false">IF(C105=0,0,(0.25%*$H$2)+(0%*$C$5))</f>
        <v>3250</v>
      </c>
      <c r="K105" s="55" t="n">
        <f aca="false">H105+I105+J105</f>
        <v>10280.3090655362</v>
      </c>
      <c r="L105" s="26"/>
      <c r="M105" s="42" t="n">
        <f aca="false">IF(C105=0,0,IF(MONTH(M104)=1*AND(DAY($B$9)&gt;28),DATE(YEAR(M104),MONTH(M104)+2,1)-"1",DATE(YEAR(IF(MONTH(M104)&gt;12,YEAR(M104)+1,M104)),IF(MONTH(M104)&gt;12,1,MONTH(M104)+1),DAY($B$9))))</f>
        <v>47846</v>
      </c>
    </row>
    <row r="106" s="31" customFormat="true" ht="14.65" hidden="false" customHeight="false" outlineLevel="0" collapsed="false">
      <c r="A106" s="55" t="n">
        <v>98</v>
      </c>
      <c r="B106" s="42" t="n">
        <v>47859</v>
      </c>
      <c r="C106" s="56" t="n">
        <f aca="false">IF((C105-H105)&lt;0,0,C105-F105)</f>
        <v>672014.671860319</v>
      </c>
      <c r="D106" s="57" t="n">
        <f aca="false">E106/$C$1*$C$3</f>
        <v>0</v>
      </c>
      <c r="E106" s="58" t="n">
        <f aca="false">(B106-B105)*C106*$C$1/360</f>
        <v>4050.75510538026</v>
      </c>
      <c r="F106" s="57" t="n">
        <f aca="false">IF(C106&lt;G106*AND(A106=C101),C106,G106-D106-E106)</f>
        <v>2979.55396015599</v>
      </c>
      <c r="G106" s="59" t="n">
        <f aca="false">IF(C106,($C$5*($C$1+$C$3)/12*365/360)/(1-((1+($C$1+$C$3)/12*365/360)^(-$C$4)))+$C$5*$C$2,0)</f>
        <v>7030.30906553625</v>
      </c>
      <c r="H106" s="57" t="n">
        <f aca="false">IF(A106&lt;&gt;$C$4,G106,C106+D106+E106)</f>
        <v>7030.30906553625</v>
      </c>
      <c r="I106" s="26"/>
      <c r="J106" s="66"/>
      <c r="K106" s="55" t="n">
        <f aca="false">H106+I106+J106</f>
        <v>7030.30906553625</v>
      </c>
      <c r="L106" s="26"/>
      <c r="M106" s="42" t="n">
        <f aca="false">IF(C106=0,0,IF(MONTH(M105)=1*AND(DAY($B$9)&gt;28),DATE(YEAR(M105),MONTH(M105)+2,1)-"1",DATE(YEAR(IF(MONTH(M105)&gt;12,YEAR(M105)+1,M105)),IF(MONTH(M105)&gt;12,1,MONTH(M105)+1),DAY($B$9))))</f>
        <v>47877</v>
      </c>
    </row>
    <row r="107" s="31" customFormat="true" ht="14.65" hidden="false" customHeight="false" outlineLevel="0" collapsed="false">
      <c r="A107" s="55" t="n">
        <v>99</v>
      </c>
      <c r="B107" s="42" t="n">
        <v>47890</v>
      </c>
      <c r="C107" s="56" t="n">
        <f aca="false">IF((C106-H106)&lt;0,0,C106-F106)</f>
        <v>669035.117900163</v>
      </c>
      <c r="D107" s="57" t="n">
        <f aca="false">E107/$C$1*$C$3</f>
        <v>0</v>
      </c>
      <c r="E107" s="58" t="n">
        <f aca="false">(B107-B106)*C107*$C$1/360</f>
        <v>4032.79501623154</v>
      </c>
      <c r="F107" s="57" t="n">
        <f aca="false">IF(C107&lt;G107*AND(A107=C102),C107,G107-D107-E107)</f>
        <v>2997.51404930471</v>
      </c>
      <c r="G107" s="59" t="n">
        <f aca="false">IF(C107,($C$5*($C$1+$C$3)/12*365/360)/(1-((1+($C$1+$C$3)/12*365/360)^(-$C$4)))+$C$5*$C$2,0)</f>
        <v>7030.30906553625</v>
      </c>
      <c r="H107" s="57" t="n">
        <f aca="false">IF(A107&lt;&gt;$C$4,G107,C107+D107+E107)</f>
        <v>7030.30906553625</v>
      </c>
      <c r="I107" s="26"/>
      <c r="J107" s="66"/>
      <c r="K107" s="55" t="n">
        <f aca="false">H107+I107+J107</f>
        <v>7030.30906553625</v>
      </c>
      <c r="L107" s="26"/>
      <c r="M107" s="42" t="n">
        <f aca="false">IF(C107=0,0,IF(MONTH(M106)=1*AND(DAY($B$9)&gt;28),DATE(YEAR(M106),MONTH(M106)+2,1)-"1",DATE(YEAR(IF(MONTH(M106)&gt;12,YEAR(M106)+1,M106)),IF(MONTH(M106)&gt;12,1,MONTH(M106)+1),DAY($B$9))))</f>
        <v>47907</v>
      </c>
    </row>
    <row r="108" s="31" customFormat="true" ht="14.65" hidden="false" customHeight="false" outlineLevel="0" collapsed="false">
      <c r="A108" s="55" t="n">
        <v>100</v>
      </c>
      <c r="B108" s="42" t="n">
        <v>47918</v>
      </c>
      <c r="C108" s="56" t="n">
        <f aca="false">IF((C107-H107)&lt;0,0,C107-F107)</f>
        <v>666037.603850858</v>
      </c>
      <c r="D108" s="57" t="n">
        <f aca="false">E108/$C$1*$C$3</f>
        <v>0</v>
      </c>
      <c r="E108" s="58" t="n">
        <f aca="false">(B108-B107)*C108*$C$1/360</f>
        <v>3626.20473207689</v>
      </c>
      <c r="F108" s="57" t="n">
        <f aca="false">IF(C108&lt;G108*AND(A108=C103),C108,G108-D108-E108)</f>
        <v>3404.10433345935</v>
      </c>
      <c r="G108" s="59" t="n">
        <f aca="false">IF(C108,($C$5*($C$1+$C$3)/12*365/360)/(1-((1+($C$1+$C$3)/12*365/360)^(-$C$4)))+$C$5*$C$2,0)</f>
        <v>7030.30906553625</v>
      </c>
      <c r="H108" s="57" t="n">
        <f aca="false">IF(A108&lt;&gt;$C$4,G108,C108+D108+E108)</f>
        <v>7030.30906553625</v>
      </c>
      <c r="I108" s="26"/>
      <c r="J108" s="66"/>
      <c r="K108" s="55" t="n">
        <f aca="false">H108+I108+J108</f>
        <v>7030.30906553625</v>
      </c>
      <c r="L108" s="26"/>
      <c r="M108" s="42" t="n">
        <f aca="false">IF(C108=0,0,IF(MONTH(M107)=1*AND(DAY($B$9)&gt;28),DATE(YEAR(M107),MONTH(M107)+2,1)-"1",DATE(YEAR(IF(MONTH(M107)&gt;12,YEAR(M107)+1,M107)),IF(MONTH(M107)&gt;12,1,MONTH(M107)+1),DAY($B$9))))</f>
        <v>47936</v>
      </c>
    </row>
    <row r="109" s="31" customFormat="true" ht="14.65" hidden="false" customHeight="false" outlineLevel="0" collapsed="false">
      <c r="A109" s="55" t="n">
        <v>101</v>
      </c>
      <c r="B109" s="42" t="n">
        <v>47949</v>
      </c>
      <c r="C109" s="56" t="n">
        <f aca="false">IF((C108-H108)&lt;0,0,C108-F108)</f>
        <v>662633.499517399</v>
      </c>
      <c r="D109" s="57" t="n">
        <f aca="false">E109/$C$1*$C$3</f>
        <v>0</v>
      </c>
      <c r="E109" s="58" t="n">
        <f aca="false">(B109-B108)*C109*$C$1/360</f>
        <v>3994.2074832021</v>
      </c>
      <c r="F109" s="57" t="n">
        <f aca="false">IF(C109&lt;G109*AND(A109=C104),C109,G109-D109-E109)</f>
        <v>3036.10158233415</v>
      </c>
      <c r="G109" s="59" t="n">
        <f aca="false">IF(C109,($C$5*($C$1+$C$3)/12*365/360)/(1-((1+($C$1+$C$3)/12*365/360)^(-$C$4)))+$C$5*$C$2,0)</f>
        <v>7030.30906553625</v>
      </c>
      <c r="H109" s="57" t="n">
        <f aca="false">IF(A109&lt;&gt;$C$4,G109,C109+D109+E109)</f>
        <v>7030.30906553625</v>
      </c>
      <c r="I109" s="26"/>
      <c r="J109" s="66"/>
      <c r="K109" s="55" t="n">
        <f aca="false">H109+I109+J109</f>
        <v>7030.30906553625</v>
      </c>
      <c r="L109" s="26"/>
      <c r="M109" s="42" t="n">
        <f aca="false">IF(C109=0,0,IF(MONTH(M108)=1*AND(DAY($B$9)&gt;28),DATE(YEAR(M108),MONTH(M108)+2,1)-"1",DATE(YEAR(IF(MONTH(M108)&gt;12,YEAR(M108)+1,M108)),IF(MONTH(M108)&gt;12,1,MONTH(M108)+1),DAY($B$9))))</f>
        <v>47967</v>
      </c>
    </row>
    <row r="110" s="31" customFormat="true" ht="14.65" hidden="false" customHeight="false" outlineLevel="0" collapsed="false">
      <c r="A110" s="55" t="n">
        <v>102</v>
      </c>
      <c r="B110" s="42" t="n">
        <v>47979</v>
      </c>
      <c r="C110" s="56" t="n">
        <f aca="false">IF((C109-H109)&lt;0,0,C109-F109)</f>
        <v>659597.397935064</v>
      </c>
      <c r="D110" s="57" t="n">
        <f aca="false">E110/$C$1*$C$3</f>
        <v>0</v>
      </c>
      <c r="E110" s="58" t="n">
        <f aca="false">(B110-B109)*C110*$C$1/360</f>
        <v>3847.65148795454</v>
      </c>
      <c r="F110" s="57" t="n">
        <f aca="false">IF(C110&lt;G110*AND(A110=C105),C110,G110-D110-E110)</f>
        <v>3182.6575775817</v>
      </c>
      <c r="G110" s="59" t="n">
        <f aca="false">IF(C110,($C$5*($C$1+$C$3)/12*365/360)/(1-((1+($C$1+$C$3)/12*365/360)^(-$C$4)))+$C$5*$C$2,0)</f>
        <v>7030.30906553625</v>
      </c>
      <c r="H110" s="57" t="n">
        <f aca="false">IF(A110&lt;&gt;$C$4,G110,C110+D110+E110)</f>
        <v>7030.30906553625</v>
      </c>
      <c r="I110" s="26"/>
      <c r="J110" s="66"/>
      <c r="K110" s="55" t="n">
        <f aca="false">H110+I110+J110</f>
        <v>7030.30906553625</v>
      </c>
      <c r="L110" s="26"/>
      <c r="M110" s="42" t="n">
        <f aca="false">IF(C110=0,0,IF(MONTH(M109)=1*AND(DAY($B$9)&gt;28),DATE(YEAR(M109),MONTH(M109)+2,1)-"1",DATE(YEAR(IF(MONTH(M109)&gt;12,YEAR(M109)+1,M109)),IF(MONTH(M109)&gt;12,1,MONTH(M109)+1),DAY($B$9))))</f>
        <v>47997</v>
      </c>
    </row>
    <row r="111" s="31" customFormat="true" ht="14.65" hidden="false" customHeight="false" outlineLevel="0" collapsed="false">
      <c r="A111" s="55" t="n">
        <v>103</v>
      </c>
      <c r="B111" s="42" t="n">
        <v>48010</v>
      </c>
      <c r="C111" s="56" t="n">
        <f aca="false">IF((C110-H110)&lt;0,0,C110-F110)</f>
        <v>656414.740357483</v>
      </c>
      <c r="D111" s="57" t="n">
        <f aca="false">E111/$C$1*$C$3</f>
        <v>0</v>
      </c>
      <c r="E111" s="58" t="n">
        <f aca="false">(B111-B110)*C111*$C$1/360</f>
        <v>3956.7221849326</v>
      </c>
      <c r="F111" s="57" t="n">
        <f aca="false">IF(C111&lt;G111*AND(A111=C106),C111,G111-D111-E111)</f>
        <v>3073.58688060364</v>
      </c>
      <c r="G111" s="59" t="n">
        <f aca="false">IF(C111,($C$5*($C$1+$C$3)/12*365/360)/(1-((1+($C$1+$C$3)/12*365/360)^(-$C$4)))+$C$5*$C$2,0)</f>
        <v>7030.30906553625</v>
      </c>
      <c r="H111" s="57" t="n">
        <f aca="false">IF(A111&lt;&gt;$C$4,G111,C111+D111+E111)</f>
        <v>7030.30906553625</v>
      </c>
      <c r="I111" s="26"/>
      <c r="J111" s="66"/>
      <c r="K111" s="55" t="n">
        <f aca="false">H111+I111+J111</f>
        <v>7030.30906553625</v>
      </c>
      <c r="L111" s="26"/>
      <c r="M111" s="42" t="n">
        <f aca="false">IF(C111=0,0,IF(MONTH(M110)=1*AND(DAY($B$9)&gt;28),DATE(YEAR(M110),MONTH(M110)+2,1)-"1",DATE(YEAR(IF(MONTH(M110)&gt;12,YEAR(M110)+1,M110)),IF(MONTH(M110)&gt;12,1,MONTH(M110)+1),DAY($B$9))))</f>
        <v>48028</v>
      </c>
    </row>
    <row r="112" s="31" customFormat="true" ht="14.65" hidden="false" customHeight="false" outlineLevel="0" collapsed="false">
      <c r="A112" s="55" t="n">
        <v>104</v>
      </c>
      <c r="B112" s="42" t="n">
        <v>48040</v>
      </c>
      <c r="C112" s="56" t="n">
        <f aca="false">IF((C111-H111)&lt;0,0,C111-F111)</f>
        <v>653341.153476879</v>
      </c>
      <c r="D112" s="57" t="n">
        <f aca="false">E112/$C$1*$C$3</f>
        <v>0</v>
      </c>
      <c r="E112" s="58" t="n">
        <f aca="false">(B112-B111)*C112*$C$1/360</f>
        <v>3811.15672861513</v>
      </c>
      <c r="F112" s="57" t="n">
        <f aca="false">IF(C112&lt;G112*AND(A112=C107),C112,G112-D112-E112)</f>
        <v>3219.15233692112</v>
      </c>
      <c r="G112" s="59" t="n">
        <f aca="false">IF(C112,($C$5*($C$1+$C$3)/12*365/360)/(1-((1+($C$1+$C$3)/12*365/360)^(-$C$4)))+$C$5*$C$2,0)</f>
        <v>7030.30906553625</v>
      </c>
      <c r="H112" s="57" t="n">
        <f aca="false">IF(A112&lt;&gt;$C$4,G112,C112+D112+E112)</f>
        <v>7030.30906553625</v>
      </c>
      <c r="I112" s="26"/>
      <c r="J112" s="66"/>
      <c r="K112" s="55" t="n">
        <f aca="false">H112+I112+J112</f>
        <v>7030.30906553625</v>
      </c>
      <c r="L112" s="26"/>
      <c r="M112" s="42" t="n">
        <f aca="false">IF(C112=0,0,IF(MONTH(M111)=1*AND(DAY($B$9)&gt;28),DATE(YEAR(M111),MONTH(M111)+2,1)-"1",DATE(YEAR(IF(MONTH(M111)&gt;12,YEAR(M111)+1,M111)),IF(MONTH(M111)&gt;12,1,MONTH(M111)+1),DAY($B$9))))</f>
        <v>48058</v>
      </c>
    </row>
    <row r="113" s="31" customFormat="true" ht="14.65" hidden="false" customHeight="false" outlineLevel="0" collapsed="false">
      <c r="A113" s="55" t="n">
        <v>105</v>
      </c>
      <c r="B113" s="42" t="n">
        <v>48071</v>
      </c>
      <c r="C113" s="56" t="n">
        <f aca="false">IF((C112-H112)&lt;0,0,C112-F112)</f>
        <v>650122.001139958</v>
      </c>
      <c r="D113" s="57" t="n">
        <f aca="false">E113/$C$1*$C$3</f>
        <v>0</v>
      </c>
      <c r="E113" s="58" t="n">
        <f aca="false">(B113-B112)*C113*$C$1/360</f>
        <v>3918.79095131586</v>
      </c>
      <c r="F113" s="57" t="n">
        <f aca="false">IF(C113&lt;G113*AND(A113=C108),C113,G113-D113-E113)</f>
        <v>3111.51811422039</v>
      </c>
      <c r="G113" s="59" t="n">
        <f aca="false">IF(C113,($C$5*($C$1+$C$3)/12*365/360)/(1-((1+($C$1+$C$3)/12*365/360)^(-$C$4)))+$C$5*$C$2,0)</f>
        <v>7030.30906553625</v>
      </c>
      <c r="H113" s="57" t="n">
        <f aca="false">IF(A113&lt;&gt;$C$4,G113,C113+D113+E113)</f>
        <v>7030.30906553625</v>
      </c>
      <c r="I113" s="26"/>
      <c r="J113" s="66"/>
      <c r="K113" s="55" t="n">
        <f aca="false">H113+I113+J113</f>
        <v>7030.30906553625</v>
      </c>
      <c r="L113" s="26"/>
      <c r="M113" s="42" t="n">
        <f aca="false">IF(C113=0,0,IF(MONTH(M112)=1*AND(DAY($B$9)&gt;28),DATE(YEAR(M112),MONTH(M112)+2,1)-"1",DATE(YEAR(IF(MONTH(M112)&gt;12,YEAR(M112)+1,M112)),IF(MONTH(M112)&gt;12,1,MONTH(M112)+1),DAY($B$9))))</f>
        <v>48089</v>
      </c>
    </row>
    <row r="114" s="31" customFormat="true" ht="14.65" hidden="false" customHeight="false" outlineLevel="0" collapsed="false">
      <c r="A114" s="55" t="n">
        <v>106</v>
      </c>
      <c r="B114" s="42" t="n">
        <v>48102</v>
      </c>
      <c r="C114" s="56" t="n">
        <f aca="false">IF((C113-H113)&lt;0,0,C113-F113)</f>
        <v>647010.483025738</v>
      </c>
      <c r="D114" s="57" t="n">
        <f aca="false">E114/$C$1*$C$3</f>
        <v>0</v>
      </c>
      <c r="E114" s="58" t="n">
        <f aca="false">(B114-B113)*C114*$C$1/360</f>
        <v>3900.03541157181</v>
      </c>
      <c r="F114" s="57" t="n">
        <f aca="false">IF(C114&lt;G114*AND(A114=C109),C114,G114-D114-E114)</f>
        <v>3130.27365396444</v>
      </c>
      <c r="G114" s="59" t="n">
        <f aca="false">IF(C114,($C$5*($C$1+$C$3)/12*365/360)/(1-((1+($C$1+$C$3)/12*365/360)^(-$C$4)))+$C$5*$C$2,0)</f>
        <v>7030.30906553625</v>
      </c>
      <c r="H114" s="57" t="n">
        <f aca="false">IF(A114&lt;&gt;$C$4,G114,C114+D114+E114)</f>
        <v>7030.30906553625</v>
      </c>
      <c r="I114" s="26"/>
      <c r="J114" s="66"/>
      <c r="K114" s="55" t="n">
        <f aca="false">H114+I114+J114</f>
        <v>7030.30906553625</v>
      </c>
      <c r="L114" s="26"/>
      <c r="M114" s="42" t="n">
        <f aca="false">IF(C114=0,0,IF(MONTH(M113)=1*AND(DAY($B$9)&gt;28),DATE(YEAR(M113),MONTH(M113)+2,1)-"1",DATE(YEAR(IF(MONTH(M113)&gt;12,YEAR(M113)+1,M113)),IF(MONTH(M113)&gt;12,1,MONTH(M113)+1),DAY($B$9))))</f>
        <v>48120</v>
      </c>
    </row>
    <row r="115" s="31" customFormat="true" ht="14.65" hidden="false" customHeight="false" outlineLevel="0" collapsed="false">
      <c r="A115" s="55" t="n">
        <v>107</v>
      </c>
      <c r="B115" s="42" t="n">
        <v>48132</v>
      </c>
      <c r="C115" s="56" t="n">
        <f aca="false">IF((C114-H114)&lt;0,0,C114-F114)</f>
        <v>643880.209371773</v>
      </c>
      <c r="D115" s="57" t="n">
        <f aca="false">E115/$C$1*$C$3</f>
        <v>0</v>
      </c>
      <c r="E115" s="58" t="n">
        <f aca="false">(B115-B114)*C115*$C$1/360</f>
        <v>3755.96788800201</v>
      </c>
      <c r="F115" s="57" t="n">
        <f aca="false">IF(C115&lt;G115*AND(A115=C110),C115,G115-D115-E115)</f>
        <v>3274.34117753424</v>
      </c>
      <c r="G115" s="59" t="n">
        <f aca="false">IF(C115,($C$5*($C$1+$C$3)/12*365/360)/(1-((1+($C$1+$C$3)/12*365/360)^(-$C$4)))+$C$5*$C$2,0)</f>
        <v>7030.30906553625</v>
      </c>
      <c r="H115" s="57" t="n">
        <f aca="false">IF(A115&lt;&gt;$C$4,G115,C115+D115+E115)</f>
        <v>7030.30906553625</v>
      </c>
      <c r="I115" s="26"/>
      <c r="J115" s="26"/>
      <c r="K115" s="55" t="n">
        <f aca="false">H115+I115+J115</f>
        <v>7030.30906553625</v>
      </c>
      <c r="L115" s="26"/>
      <c r="M115" s="42" t="n">
        <f aca="false">IF(C115=0,0,IF(MONTH(M114)=1*AND(DAY($B$9)&gt;28),DATE(YEAR(M114),MONTH(M114)+2,1)-"1",DATE(YEAR(IF(MONTH(M114)&gt;12,YEAR(M114)+1,M114)),IF(MONTH(M114)&gt;12,1,MONTH(M114)+1),DAY($B$9))))</f>
        <v>48150</v>
      </c>
    </row>
    <row r="116" s="31" customFormat="true" ht="14.65" hidden="false" customHeight="false" outlineLevel="0" collapsed="false">
      <c r="A116" s="55" t="n">
        <v>108</v>
      </c>
      <c r="B116" s="42" t="n">
        <v>48163</v>
      </c>
      <c r="C116" s="56" t="n">
        <f aca="false">IF((C115-H115)&lt;0,0,C115-F115)</f>
        <v>640605.868194239</v>
      </c>
      <c r="D116" s="57" t="n">
        <f aca="false">E116/$C$1*$C$3</f>
        <v>0</v>
      </c>
      <c r="E116" s="58" t="n">
        <f aca="false">(B116-B115)*C116*$C$1/360</f>
        <v>3861.42981661527</v>
      </c>
      <c r="F116" s="57" t="n">
        <f aca="false">IF(C116&lt;G116*AND(A116=C111),C116,G116-D116-E116)</f>
        <v>3168.87924892097</v>
      </c>
      <c r="G116" s="59" t="n">
        <f aca="false">IF(C116,($C$5*($C$1+$C$3)/12*365/360)/(1-((1+($C$1+$C$3)/12*365/360)^(-$C$4)))+$C$5*$C$2,0)</f>
        <v>7030.30906553625</v>
      </c>
      <c r="H116" s="57" t="n">
        <f aca="false">IF(A116&lt;&gt;$C$4,G116,C116+D116+E116)</f>
        <v>7030.30906553625</v>
      </c>
      <c r="I116" s="26"/>
      <c r="J116" s="66"/>
      <c r="K116" s="55" t="n">
        <f aca="false">H116+I116+J116</f>
        <v>7030.30906553625</v>
      </c>
      <c r="L116" s="26"/>
      <c r="M116" s="42" t="n">
        <f aca="false">IF(C116=0,0,IF(MONTH(M115)=1*AND(DAY($B$9)&gt;28),DATE(YEAR(M115),MONTH(M115)+2,1)-"1",DATE(YEAR(IF(MONTH(M115)&gt;12,YEAR(M115)+1,M115)),IF(MONTH(M115)&gt;12,1,MONTH(M115)+1),DAY($B$9))))</f>
        <v>48181</v>
      </c>
    </row>
    <row r="117" s="31" customFormat="true" ht="14.65" hidden="false" customHeight="false" outlineLevel="0" collapsed="false">
      <c r="A117" s="55" t="n">
        <v>109</v>
      </c>
      <c r="B117" s="42" t="n">
        <v>48193</v>
      </c>
      <c r="C117" s="56" t="n">
        <f aca="false">IF((C116-H116)&lt;0,0,C116-F116)</f>
        <v>637436.988945318</v>
      </c>
      <c r="D117" s="57" t="n">
        <f aca="false">E117/$C$1*$C$3</f>
        <v>0</v>
      </c>
      <c r="E117" s="58" t="n">
        <f aca="false">(B117-B116)*C117*$C$1/360</f>
        <v>3718.38243551436</v>
      </c>
      <c r="F117" s="57" t="n">
        <f aca="false">IF(C117&lt;G117*AND(A117=C112),C117,G117-D117-E117)</f>
        <v>3311.92663002189</v>
      </c>
      <c r="G117" s="59" t="n">
        <f aca="false">IF(C117,($C$5*($C$1+$C$3)/12*365/360)/(1-((1+($C$1+$C$3)/12*365/360)^(-$C$4)))+$C$5*$C$2,0)</f>
        <v>7030.30906553625</v>
      </c>
      <c r="H117" s="57" t="n">
        <f aca="false">IF(A117&lt;&gt;$C$4,G117,C117+D117+E117)</f>
        <v>7030.30906553625</v>
      </c>
      <c r="I117" s="26"/>
      <c r="J117" s="26" t="n">
        <f aca="false">IF(C117=0,0,(0.25%*$H$2)+(0%*$C$5))</f>
        <v>3250</v>
      </c>
      <c r="K117" s="55" t="n">
        <f aca="false">H117+I117+J117</f>
        <v>10280.3090655362</v>
      </c>
      <c r="L117" s="26"/>
      <c r="M117" s="42" t="n">
        <f aca="false">IF(C117=0,0,IF(MONTH(M116)=1*AND(DAY($B$9)&gt;28),DATE(YEAR(M116),MONTH(M116)+2,1)-"1",DATE(YEAR(IF(MONTH(M116)&gt;12,YEAR(M116)+1,M116)),IF(MONTH(M116)&gt;12,1,MONTH(M116)+1),DAY($B$9))))</f>
        <v>48211</v>
      </c>
    </row>
    <row r="118" s="31" customFormat="true" ht="14.65" hidden="false" customHeight="false" outlineLevel="0" collapsed="false">
      <c r="A118" s="55" t="n">
        <v>110</v>
      </c>
      <c r="B118" s="42" t="n">
        <v>48224</v>
      </c>
      <c r="C118" s="56" t="n">
        <f aca="false">IF((C117-H117)&lt;0,0,C117-F117)</f>
        <v>634125.062315296</v>
      </c>
      <c r="D118" s="57" t="n">
        <f aca="false">E118/$C$1*$C$3</f>
        <v>0</v>
      </c>
      <c r="E118" s="58" t="n">
        <f aca="false">(B118-B117)*C118*$C$1/360</f>
        <v>3822.36495895609</v>
      </c>
      <c r="F118" s="57" t="n">
        <f aca="false">IF(C118&lt;G118*AND(A118=C113),C118,G118-D118-E118)</f>
        <v>3207.94410658016</v>
      </c>
      <c r="G118" s="59" t="n">
        <f aca="false">IF(C118,($C$5*($C$1+$C$3)/12*365/360)/(1-((1+($C$1+$C$3)/12*365/360)^(-$C$4)))+$C$5*$C$2,0)</f>
        <v>7030.30906553625</v>
      </c>
      <c r="H118" s="57" t="n">
        <f aca="false">IF(A118&lt;&gt;$C$4,G118,C118+D118+E118)</f>
        <v>7030.30906553625</v>
      </c>
      <c r="I118" s="26"/>
      <c r="J118" s="66"/>
      <c r="K118" s="55" t="n">
        <f aca="false">H118+I118+J118</f>
        <v>7030.30906553625</v>
      </c>
      <c r="L118" s="26"/>
      <c r="M118" s="42" t="n">
        <f aca="false">IF(C118=0,0,IF(MONTH(M117)=1*AND(DAY($B$9)&gt;28),DATE(YEAR(M117),MONTH(M117)+2,1)-"1",DATE(YEAR(IF(MONTH(M117)&gt;12,YEAR(M117)+1,M117)),IF(MONTH(M117)&gt;12,1,MONTH(M117)+1),DAY($B$9))))</f>
        <v>48242</v>
      </c>
    </row>
    <row r="119" s="31" customFormat="true" ht="14.65" hidden="false" customHeight="false" outlineLevel="0" collapsed="false">
      <c r="A119" s="55" t="n">
        <v>111</v>
      </c>
      <c r="B119" s="42" t="n">
        <v>48255</v>
      </c>
      <c r="C119" s="56" t="n">
        <f aca="false">IF((C118-H118)&lt;0,0,C118-F118)</f>
        <v>630917.118208716</v>
      </c>
      <c r="D119" s="57" t="n">
        <f aca="false">E119/$C$1*$C$3</f>
        <v>0</v>
      </c>
      <c r="E119" s="58" t="n">
        <f aca="false">(B119-B118)*C119*$C$1/360</f>
        <v>3803.02818475809</v>
      </c>
      <c r="F119" s="57" t="n">
        <f aca="false">IF(C119&lt;G119*AND(A119=C114),C119,G119-D119-E119)</f>
        <v>3227.28088077815</v>
      </c>
      <c r="G119" s="59" t="n">
        <f aca="false">IF(C119,($C$5*($C$1+$C$3)/12*365/360)/(1-((1+($C$1+$C$3)/12*365/360)^(-$C$4)))+$C$5*$C$2,0)</f>
        <v>7030.30906553625</v>
      </c>
      <c r="H119" s="57" t="n">
        <f aca="false">IF(A119&lt;&gt;$C$4,G119,C119+D119+E119)</f>
        <v>7030.30906553625</v>
      </c>
      <c r="I119" s="26"/>
      <c r="J119" s="66"/>
      <c r="K119" s="55" t="n">
        <f aca="false">H119+I119+J119</f>
        <v>7030.30906553625</v>
      </c>
      <c r="L119" s="26"/>
      <c r="M119" s="42" t="n">
        <f aca="false">IF(C119=0,0,IF(MONTH(M118)=1*AND(DAY($B$9)&gt;28),DATE(YEAR(M118),MONTH(M118)+2,1)-"1",DATE(YEAR(IF(MONTH(M118)&gt;12,YEAR(M118)+1,M118)),IF(MONTH(M118)&gt;12,1,MONTH(M118)+1),DAY($B$9))))</f>
        <v>48273</v>
      </c>
    </row>
    <row r="120" s="31" customFormat="true" ht="14.65" hidden="false" customHeight="false" outlineLevel="0" collapsed="false">
      <c r="A120" s="55" t="n">
        <v>112</v>
      </c>
      <c r="B120" s="42" t="n">
        <v>48284</v>
      </c>
      <c r="C120" s="56" t="n">
        <f aca="false">IF((C119-H119)&lt;0,0,C119-F119)</f>
        <v>627689.837327938</v>
      </c>
      <c r="D120" s="57" t="n">
        <f aca="false">E120/$C$1*$C$3</f>
        <v>0</v>
      </c>
      <c r="E120" s="58" t="n">
        <f aca="false">(B120-B119)*C120*$C$1/360</f>
        <v>3539.47324937698</v>
      </c>
      <c r="F120" s="57" t="n">
        <f aca="false">IF(C120&lt;G120*AND(A120=C115),C120,G120-D120-E120)</f>
        <v>3490.83581615926</v>
      </c>
      <c r="G120" s="59" t="n">
        <f aca="false">IF(C120,($C$5*($C$1+$C$3)/12*365/360)/(1-((1+($C$1+$C$3)/12*365/360)^(-$C$4)))+$C$5*$C$2,0)</f>
        <v>7030.30906553625</v>
      </c>
      <c r="H120" s="57" t="n">
        <f aca="false">IF(A120&lt;&gt;$C$4,G120,C120+D120+E120)</f>
        <v>7030.30906553625</v>
      </c>
      <c r="I120" s="26"/>
      <c r="J120" s="66"/>
      <c r="K120" s="55" t="n">
        <f aca="false">H120+I120+J120</f>
        <v>7030.30906553625</v>
      </c>
      <c r="L120" s="26"/>
      <c r="M120" s="42" t="n">
        <f aca="false">IF(C120=0,0,IF(MONTH(M119)=1*AND(DAY($B$9)&gt;28),DATE(YEAR(M119),MONTH(M119)+2,1)-"1",DATE(YEAR(IF(MONTH(M119)&gt;12,YEAR(M119)+1,M119)),IF(MONTH(M119)&gt;12,1,MONTH(M119)+1),DAY($B$9))))</f>
        <v>48302</v>
      </c>
    </row>
    <row r="121" s="31" customFormat="true" ht="14.65" hidden="false" customHeight="false" outlineLevel="0" collapsed="false">
      <c r="A121" s="55" t="n">
        <v>113</v>
      </c>
      <c r="B121" s="42" t="n">
        <v>48315</v>
      </c>
      <c r="C121" s="56" t="n">
        <f aca="false">IF((C120-H120)&lt;0,0,C120-F120)</f>
        <v>624199.001511779</v>
      </c>
      <c r="D121" s="57" t="n">
        <f aca="false">E121/$C$1*$C$3</f>
        <v>0</v>
      </c>
      <c r="E121" s="58" t="n">
        <f aca="false">(B121-B120)*C121*$C$1/360</f>
        <v>3762.53287022378</v>
      </c>
      <c r="F121" s="57" t="n">
        <f aca="false">IF(C121&lt;G121*AND(A121=C116),C121,G121-D121-E121)</f>
        <v>3267.77619531247</v>
      </c>
      <c r="G121" s="59" t="n">
        <f aca="false">IF(C121,($C$5*($C$1+$C$3)/12*365/360)/(1-((1+($C$1+$C$3)/12*365/360)^(-$C$4)))+$C$5*$C$2,0)</f>
        <v>7030.30906553625</v>
      </c>
      <c r="H121" s="57" t="n">
        <f aca="false">IF(A121&lt;&gt;$C$4,G121,C121+D121+E121)</f>
        <v>7030.30906553625</v>
      </c>
      <c r="I121" s="26"/>
      <c r="J121" s="66"/>
      <c r="K121" s="55" t="n">
        <f aca="false">H121+I121+J121</f>
        <v>7030.30906553625</v>
      </c>
      <c r="L121" s="26"/>
      <c r="M121" s="42" t="n">
        <f aca="false">IF(C121=0,0,IF(MONTH(M120)=1*AND(DAY($B$9)&gt;28),DATE(YEAR(M120),MONTH(M120)+2,1)-"1",DATE(YEAR(IF(MONTH(M120)&gt;12,YEAR(M120)+1,M120)),IF(MONTH(M120)&gt;12,1,MONTH(M120)+1),DAY($B$9))))</f>
        <v>48333</v>
      </c>
    </row>
    <row r="122" s="31" customFormat="true" ht="14.65" hidden="false" customHeight="false" outlineLevel="0" collapsed="false">
      <c r="A122" s="55" t="n">
        <v>114</v>
      </c>
      <c r="B122" s="42" t="n">
        <v>48345</v>
      </c>
      <c r="C122" s="56" t="n">
        <f aca="false">IF((C121-H121)&lt;0,0,C121-F121)</f>
        <v>620931.225316466</v>
      </c>
      <c r="D122" s="57" t="n">
        <f aca="false">E122/$C$1*$C$3</f>
        <v>0</v>
      </c>
      <c r="E122" s="58" t="n">
        <f aca="false">(B122-B121)*C122*$C$1/360</f>
        <v>3622.09881434605</v>
      </c>
      <c r="F122" s="57" t="n">
        <f aca="false">IF(C122&lt;G122*AND(A122=C117),C122,G122-D122-E122)</f>
        <v>3408.21025119019</v>
      </c>
      <c r="G122" s="59" t="n">
        <f aca="false">IF(C122,($C$5*($C$1+$C$3)/12*365/360)/(1-((1+($C$1+$C$3)/12*365/360)^(-$C$4)))+$C$5*$C$2,0)</f>
        <v>7030.30906553625</v>
      </c>
      <c r="H122" s="57" t="n">
        <f aca="false">IF(A122&lt;&gt;$C$4,G122,C122+D122+E122)</f>
        <v>7030.30906553625</v>
      </c>
      <c r="I122" s="26"/>
      <c r="J122" s="66"/>
      <c r="K122" s="55" t="n">
        <f aca="false">H122+I122+J122</f>
        <v>7030.30906553625</v>
      </c>
      <c r="L122" s="26"/>
      <c r="M122" s="42" t="n">
        <f aca="false">IF(C122=0,0,IF(MONTH(M121)=1*AND(DAY($B$9)&gt;28),DATE(YEAR(M121),MONTH(M121)+2,1)-"1",DATE(YEAR(IF(MONTH(M121)&gt;12,YEAR(M121)+1,M121)),IF(MONTH(M121)&gt;12,1,MONTH(M121)+1),DAY($B$9))))</f>
        <v>48363</v>
      </c>
    </row>
    <row r="123" s="31" customFormat="true" ht="14.65" hidden="false" customHeight="false" outlineLevel="0" collapsed="false">
      <c r="A123" s="55" t="n">
        <v>115</v>
      </c>
      <c r="B123" s="42" t="n">
        <v>48376</v>
      </c>
      <c r="C123" s="56" t="n">
        <f aca="false">IF((C122-H122)&lt;0,0,C122-F122)</f>
        <v>617523.015065276</v>
      </c>
      <c r="D123" s="57" t="n">
        <f aca="false">E123/$C$1*$C$3</f>
        <v>0</v>
      </c>
      <c r="E123" s="58" t="n">
        <f aca="false">(B123-B122)*C123*$C$1/360</f>
        <v>3722.2915074768</v>
      </c>
      <c r="F123" s="57" t="n">
        <f aca="false">IF(C123&lt;G123*AND(A123=C118),C123,G123-D123-E123)</f>
        <v>3308.01755805944</v>
      </c>
      <c r="G123" s="59" t="n">
        <f aca="false">IF(C123,($C$5*($C$1+$C$3)/12*365/360)/(1-((1+($C$1+$C$3)/12*365/360)^(-$C$4)))+$C$5*$C$2,0)</f>
        <v>7030.30906553625</v>
      </c>
      <c r="H123" s="57" t="n">
        <f aca="false">IF(A123&lt;&gt;$C$4,G123,C123+D123+E123)</f>
        <v>7030.30906553625</v>
      </c>
      <c r="I123" s="26"/>
      <c r="J123" s="66"/>
      <c r="K123" s="55" t="n">
        <f aca="false">H123+I123+J123</f>
        <v>7030.30906553625</v>
      </c>
      <c r="L123" s="26"/>
      <c r="M123" s="42" t="n">
        <f aca="false">IF(C123=0,0,IF(MONTH(M122)=1*AND(DAY($B$9)&gt;28),DATE(YEAR(M122),MONTH(M122)+2,1)-"1",DATE(YEAR(IF(MONTH(M122)&gt;12,YEAR(M122)+1,M122)),IF(MONTH(M122)&gt;12,1,MONTH(M122)+1),DAY($B$9))))</f>
        <v>48394</v>
      </c>
    </row>
    <row r="124" s="31" customFormat="true" ht="14.65" hidden="false" customHeight="false" outlineLevel="0" collapsed="false">
      <c r="A124" s="55" t="n">
        <v>116</v>
      </c>
      <c r="B124" s="42" t="n">
        <v>48406</v>
      </c>
      <c r="C124" s="56" t="n">
        <f aca="false">IF((C123-H123)&lt;0,0,C123-F123)</f>
        <v>614214.997507217</v>
      </c>
      <c r="D124" s="57" t="n">
        <f aca="false">E124/$C$1*$C$3</f>
        <v>0</v>
      </c>
      <c r="E124" s="58" t="n">
        <f aca="false">(B124-B123)*C124*$C$1/360</f>
        <v>3582.9208187921</v>
      </c>
      <c r="F124" s="57" t="n">
        <f aca="false">IF(C124&lt;G124*AND(A124=C119),C124,G124-D124-E124)</f>
        <v>3447.38824674415</v>
      </c>
      <c r="G124" s="59" t="n">
        <f aca="false">IF(C124,($C$5*($C$1+$C$3)/12*365/360)/(1-((1+($C$1+$C$3)/12*365/360)^(-$C$4)))+$C$5*$C$2,0)</f>
        <v>7030.30906553625</v>
      </c>
      <c r="H124" s="57" t="n">
        <f aca="false">IF(A124&lt;&gt;$C$4,G124,C124+D124+E124)</f>
        <v>7030.30906553625</v>
      </c>
      <c r="I124" s="26"/>
      <c r="J124" s="66"/>
      <c r="K124" s="55" t="n">
        <f aca="false">H124+I124+J124</f>
        <v>7030.30906553625</v>
      </c>
      <c r="L124" s="26"/>
      <c r="M124" s="42" t="n">
        <f aca="false">IF(C124=0,0,IF(MONTH(M123)=1*AND(DAY($B$9)&gt;28),DATE(YEAR(M123),MONTH(M123)+2,1)-"1",DATE(YEAR(IF(MONTH(M123)&gt;12,YEAR(M123)+1,M123)),IF(MONTH(M123)&gt;12,1,MONTH(M123)+1),DAY($B$9))))</f>
        <v>48424</v>
      </c>
    </row>
    <row r="125" s="31" customFormat="true" ht="14.65" hidden="false" customHeight="false" outlineLevel="0" collapsed="false">
      <c r="A125" s="55" t="n">
        <v>117</v>
      </c>
      <c r="B125" s="42" t="n">
        <v>48437</v>
      </c>
      <c r="C125" s="56" t="n">
        <f aca="false">IF((C124-H124)&lt;0,0,C124-F124)</f>
        <v>610767.609260472</v>
      </c>
      <c r="D125" s="57" t="n">
        <f aca="false">E125/$C$1*$C$3</f>
        <v>0</v>
      </c>
      <c r="E125" s="58" t="n">
        <f aca="false">(B125-B124)*C125*$C$1/360</f>
        <v>3681.57142248674</v>
      </c>
      <c r="F125" s="57" t="n">
        <f aca="false">IF(C125&lt;G125*AND(A125=C120),C125,G125-D125-E125)</f>
        <v>3348.73764304951</v>
      </c>
      <c r="G125" s="59" t="n">
        <f aca="false">IF(C125,($C$5*($C$1+$C$3)/12*365/360)/(1-((1+($C$1+$C$3)/12*365/360)^(-$C$4)))+$C$5*$C$2,0)</f>
        <v>7030.30906553625</v>
      </c>
      <c r="H125" s="57" t="n">
        <f aca="false">IF(A125&lt;&gt;$C$4,G125,C125+D125+E125)</f>
        <v>7030.30906553625</v>
      </c>
      <c r="I125" s="26"/>
      <c r="J125" s="26"/>
      <c r="K125" s="55" t="n">
        <f aca="false">H125+I125+J125</f>
        <v>7030.30906553625</v>
      </c>
      <c r="L125" s="26"/>
      <c r="M125" s="42" t="n">
        <f aca="false">IF(C125=0,0,IF(MONTH(M124)=1*AND(DAY($B$9)&gt;28),DATE(YEAR(M124),MONTH(M124)+2,1)-"1",DATE(YEAR(IF(MONTH(M124)&gt;12,YEAR(M124)+1,M124)),IF(MONTH(M124)&gt;12,1,MONTH(M124)+1),DAY($B$9))))</f>
        <v>48455</v>
      </c>
    </row>
    <row r="126" s="31" customFormat="true" ht="14.65" hidden="false" customHeight="false" outlineLevel="0" collapsed="false">
      <c r="A126" s="55" t="n">
        <v>118</v>
      </c>
      <c r="B126" s="42" t="n">
        <v>48468</v>
      </c>
      <c r="C126" s="56" t="n">
        <f aca="false">IF((C125-H125)&lt;0,0,C125-F125)</f>
        <v>607418.871617423</v>
      </c>
      <c r="D126" s="57" t="n">
        <f aca="false">E126/$C$1*$C$3</f>
        <v>0</v>
      </c>
      <c r="E126" s="58" t="n">
        <f aca="false">(B126-B125)*C126*$C$1/360</f>
        <v>3661.38597613835</v>
      </c>
      <c r="F126" s="57" t="n">
        <f aca="false">IF(C126&lt;G126*AND(A126=C121),C126,G126-D126-E126)</f>
        <v>3368.92308939789</v>
      </c>
      <c r="G126" s="59" t="n">
        <f aca="false">IF(C126,($C$5*($C$1+$C$3)/12*365/360)/(1-((1+($C$1+$C$3)/12*365/360)^(-$C$4)))+$C$5*$C$2,0)</f>
        <v>7030.30906553625</v>
      </c>
      <c r="H126" s="57" t="n">
        <f aca="false">IF(A126&lt;&gt;$C$4,G126,C126+D126+E126)</f>
        <v>7030.30906553625</v>
      </c>
      <c r="I126" s="26"/>
      <c r="J126" s="66"/>
      <c r="K126" s="55" t="n">
        <f aca="false">H126+I126+J126</f>
        <v>7030.30906553625</v>
      </c>
      <c r="L126" s="26"/>
      <c r="M126" s="42" t="n">
        <f aca="false">IF(C126=0,0,IF(MONTH(M125)=1*AND(DAY($B$9)&gt;28),DATE(YEAR(M125),MONTH(M125)+2,1)-"1",DATE(YEAR(IF(MONTH(M125)&gt;12,YEAR(M125)+1,M125)),IF(MONTH(M125)&gt;12,1,MONTH(M125)+1),DAY($B$9))))</f>
        <v>48486</v>
      </c>
    </row>
    <row r="127" s="31" customFormat="true" ht="14.65" hidden="false" customHeight="false" outlineLevel="0" collapsed="false">
      <c r="A127" s="55" t="n">
        <v>119</v>
      </c>
      <c r="B127" s="42" t="n">
        <v>48498</v>
      </c>
      <c r="C127" s="56" t="n">
        <f aca="false">IF((C126-H126)&lt;0,0,C126-F126)</f>
        <v>604049.948528025</v>
      </c>
      <c r="D127" s="57" t="n">
        <f aca="false">E127/$C$1*$C$3</f>
        <v>0</v>
      </c>
      <c r="E127" s="58" t="n">
        <f aca="false">(B127-B126)*C127*$C$1/360</f>
        <v>3523.62469974681</v>
      </c>
      <c r="F127" s="57" t="n">
        <f aca="false">IF(C127&lt;G127*AND(A127=C122),C127,G127-D127-E127)</f>
        <v>3506.68436578944</v>
      </c>
      <c r="G127" s="59" t="n">
        <f aca="false">IF(C127,($C$5*($C$1+$C$3)/12*365/360)/(1-((1+($C$1+$C$3)/12*365/360)^(-$C$4)))+$C$5*$C$2,0)</f>
        <v>7030.30906553625</v>
      </c>
      <c r="H127" s="57" t="n">
        <f aca="false">IF(A127&lt;&gt;$C$4,G127,C127+D127+E127)</f>
        <v>7030.30906553625</v>
      </c>
      <c r="I127" s="26"/>
      <c r="J127" s="26"/>
      <c r="K127" s="55" t="n">
        <f aca="false">H127+I127+J127</f>
        <v>7030.30906553625</v>
      </c>
      <c r="L127" s="26"/>
      <c r="M127" s="42" t="n">
        <f aca="false">IF(C127=0,0,IF(MONTH(M126)=1*AND(DAY($B$9)&gt;28),DATE(YEAR(M126),MONTH(M126)+2,1)-"1",DATE(YEAR(IF(MONTH(M126)&gt;12,YEAR(M126)+1,M126)),IF(MONTH(M126)&gt;12,1,MONTH(M126)+1),DAY($B$9))))</f>
        <v>48516</v>
      </c>
    </row>
    <row r="128" s="31" customFormat="true" ht="14.65" hidden="false" customHeight="false" outlineLevel="0" collapsed="false">
      <c r="A128" s="55" t="n">
        <v>120</v>
      </c>
      <c r="B128" s="42" t="n">
        <v>48529</v>
      </c>
      <c r="C128" s="56" t="n">
        <f aca="false">IF((C127-H127)&lt;0,0,C127-F127)</f>
        <v>600543.264162236</v>
      </c>
      <c r="D128" s="57" t="n">
        <f aca="false">E128/$C$1*$C$3</f>
        <v>0</v>
      </c>
      <c r="E128" s="58" t="n">
        <f aca="false">(B128-B127)*C128*$C$1/360</f>
        <v>3619.94134231125</v>
      </c>
      <c r="F128" s="57" t="n">
        <f aca="false">IF(C128&lt;G128*AND(A128=C123),C128,G128-D128-E128)</f>
        <v>3410.36772322499</v>
      </c>
      <c r="G128" s="59" t="n">
        <f aca="false">IF(C128,($C$5*($C$1+$C$3)/12*365/360)/(1-((1+($C$1+$C$3)/12*365/360)^(-$C$4)))+$C$5*$C$2,0)</f>
        <v>7030.30906553625</v>
      </c>
      <c r="H128" s="57" t="n">
        <f aca="false">IF(A128&lt;&gt;$C$4,G128,C128+D128+E128)</f>
        <v>7030.30906553625</v>
      </c>
      <c r="I128" s="26"/>
      <c r="J128" s="66"/>
      <c r="K128" s="55" t="n">
        <f aca="false">H128+I128+J128</f>
        <v>7030.30906553625</v>
      </c>
      <c r="L128" s="26"/>
      <c r="M128" s="42" t="n">
        <f aca="false">IF(C128=0,0,IF(MONTH(M127)=1*AND(DAY($B$9)&gt;28),DATE(YEAR(M127),MONTH(M127)+2,1)-"1",DATE(YEAR(IF(MONTH(M127)&gt;12,YEAR(M127)+1,M127)),IF(MONTH(M127)&gt;12,1,MONTH(M127)+1),DAY($B$9))))</f>
        <v>48547</v>
      </c>
    </row>
    <row r="129" s="31" customFormat="true" ht="14.65" hidden="false" customHeight="false" outlineLevel="0" collapsed="false">
      <c r="A129" s="55" t="n">
        <v>121</v>
      </c>
      <c r="B129" s="42" t="n">
        <v>48559</v>
      </c>
      <c r="C129" s="56" t="n">
        <f aca="false">IF((C128-H128)&lt;0,0,C128-F128)</f>
        <v>597132.896439011</v>
      </c>
      <c r="D129" s="57" t="n">
        <f aca="false">E129/$C$1*$C$3</f>
        <v>0</v>
      </c>
      <c r="E129" s="58" t="n">
        <f aca="false">(B129-B128)*C129*$C$1/360</f>
        <v>3483.27522922756</v>
      </c>
      <c r="F129" s="57" t="n">
        <f aca="false">IF(C129&lt;G129*AND(A129=C124),C129,G129-D129-E129)</f>
        <v>3547.03383630869</v>
      </c>
      <c r="G129" s="59" t="n">
        <f aca="false">IF(C129,($C$5*($C$1+$C$3)/12*365/360)/(1-((1+($C$1+$C$3)/12*365/360)^(-$C$4)))+$C$5*$C$2,0)</f>
        <v>7030.30906553625</v>
      </c>
      <c r="H129" s="57" t="n">
        <f aca="false">IF(A129&lt;&gt;$C$4,G129,C129+D129+E129)</f>
        <v>7030.30906553625</v>
      </c>
      <c r="I129" s="26"/>
      <c r="J129" s="26" t="n">
        <f aca="false">IF(C129=0,0,(0.25%*$H$2)+(0%*$C$5))</f>
        <v>3250</v>
      </c>
      <c r="K129" s="55" t="n">
        <f aca="false">H129+I129+J129</f>
        <v>10280.3090655362</v>
      </c>
      <c r="L129" s="26"/>
      <c r="M129" s="42" t="n">
        <f aca="false">IF(C129=0,0,IF(MONTH(M128)=1*AND(DAY($B$9)&gt;28),DATE(YEAR(M128),MONTH(M128)+2,1)-"1",DATE(YEAR(IF(MONTH(M128)&gt;12,YEAR(M128)+1,M128)),IF(MONTH(M128)&gt;12,1,MONTH(M128)+1),DAY($B$9))))</f>
        <v>48577</v>
      </c>
    </row>
    <row r="130" s="31" customFormat="true" ht="14.65" hidden="false" customHeight="false" outlineLevel="0" collapsed="false">
      <c r="A130" s="55" t="n">
        <v>122</v>
      </c>
      <c r="B130" s="42" t="n">
        <v>48590</v>
      </c>
      <c r="C130" s="56" t="n">
        <f aca="false">IF((C129-H129)&lt;0,0,C129-F129)</f>
        <v>593585.862602702</v>
      </c>
      <c r="D130" s="57" t="n">
        <f aca="false">E130/$C$1*$C$3</f>
        <v>0</v>
      </c>
      <c r="E130" s="58" t="n">
        <f aca="false">(B130-B129)*C130*$C$1/360</f>
        <v>3578.00367179962</v>
      </c>
      <c r="F130" s="57" t="n">
        <f aca="false">IF(C130&lt;G130*AND(A130=C125),C130,G130-D130-E130)</f>
        <v>3452.30539373663</v>
      </c>
      <c r="G130" s="59" t="n">
        <f aca="false">IF(C130,($C$5*($C$1+$C$3)/12*365/360)/(1-((1+($C$1+$C$3)/12*365/360)^(-$C$4)))+$C$5*$C$2,0)</f>
        <v>7030.30906553625</v>
      </c>
      <c r="H130" s="57" t="n">
        <f aca="false">IF(A130&lt;&gt;$C$4,G130,C130+D130+E130)</f>
        <v>7030.30906553625</v>
      </c>
      <c r="I130" s="26"/>
      <c r="J130" s="66"/>
      <c r="K130" s="55" t="n">
        <f aca="false">H130+I130+J130</f>
        <v>7030.30906553625</v>
      </c>
      <c r="L130" s="26"/>
      <c r="M130" s="42" t="n">
        <f aca="false">IF(C130=0,0,IF(MONTH(M129)=1*AND(DAY($B$9)&gt;28),DATE(YEAR(M129),MONTH(M129)+2,1)-"1",DATE(YEAR(IF(MONTH(M129)&gt;12,YEAR(M129)+1,M129)),IF(MONTH(M129)&gt;12,1,MONTH(M129)+1),DAY($B$9))))</f>
        <v>48608</v>
      </c>
    </row>
    <row r="131" s="31" customFormat="true" ht="14.65" hidden="false" customHeight="false" outlineLevel="0" collapsed="false">
      <c r="A131" s="55" t="n">
        <v>123</v>
      </c>
      <c r="B131" s="42" t="n">
        <v>48621</v>
      </c>
      <c r="C131" s="56" t="n">
        <f aca="false">IF((C130-H130)&lt;0,0,C130-F130)</f>
        <v>590133.557208965</v>
      </c>
      <c r="D131" s="57" t="n">
        <f aca="false">E131/$C$1*$C$3</f>
        <v>0</v>
      </c>
      <c r="E131" s="58" t="n">
        <f aca="false">(B131-B130)*C131*$C$1/360</f>
        <v>3557.19394206515</v>
      </c>
      <c r="F131" s="57" t="n">
        <f aca="false">IF(C131&lt;G131*AND(A131=C126),C131,G131-D131-E131)</f>
        <v>3473.1151234711</v>
      </c>
      <c r="G131" s="59" t="n">
        <f aca="false">IF(C131,($C$5*($C$1+$C$3)/12*365/360)/(1-((1+($C$1+$C$3)/12*365/360)^(-$C$4)))+$C$5*$C$2,0)</f>
        <v>7030.30906553625</v>
      </c>
      <c r="H131" s="57" t="n">
        <f aca="false">IF(A131&lt;&gt;$C$4,G131,C131+D131+E131)</f>
        <v>7030.30906553625</v>
      </c>
      <c r="I131" s="26"/>
      <c r="J131" s="66"/>
      <c r="K131" s="55" t="n">
        <f aca="false">H131+I131+J131</f>
        <v>7030.30906553625</v>
      </c>
      <c r="L131" s="26"/>
      <c r="M131" s="42" t="n">
        <f aca="false">IF(C131=0,0,IF(MONTH(M130)=1*AND(DAY($B$9)&gt;28),DATE(YEAR(M130),MONTH(M130)+2,1)-"1",DATE(YEAR(IF(MONTH(M130)&gt;12,YEAR(M130)+1,M130)),IF(MONTH(M130)&gt;12,1,MONTH(M130)+1),DAY($B$9))))</f>
        <v>48638</v>
      </c>
    </row>
    <row r="132" s="31" customFormat="true" ht="14.65" hidden="false" customHeight="false" outlineLevel="0" collapsed="false">
      <c r="A132" s="55" t="n">
        <v>124</v>
      </c>
      <c r="B132" s="42" t="n">
        <v>48649</v>
      </c>
      <c r="C132" s="56" t="n">
        <f aca="false">IF((C131-H131)&lt;0,0,C131-F131)</f>
        <v>586660.442085494</v>
      </c>
      <c r="D132" s="57" t="n">
        <f aca="false">E132/$C$1*$C$3</f>
        <v>0</v>
      </c>
      <c r="E132" s="58" t="n">
        <f aca="false">(B132-B131)*C132*$C$1/360</f>
        <v>3194.04018468769</v>
      </c>
      <c r="F132" s="57" t="n">
        <f aca="false">IF(C132&lt;G132*AND(A132=C127),C132,G132-D132-E132)</f>
        <v>3836.26888084856</v>
      </c>
      <c r="G132" s="59" t="n">
        <f aca="false">IF(C132,($C$5*($C$1+$C$3)/12*365/360)/(1-((1+($C$1+$C$3)/12*365/360)^(-$C$4)))+$C$5*$C$2,0)</f>
        <v>7030.30906553625</v>
      </c>
      <c r="H132" s="57" t="n">
        <f aca="false">IF(A132&lt;&gt;$C$4,G132,C132+D132+E132)</f>
        <v>7030.30906553625</v>
      </c>
      <c r="I132" s="26"/>
      <c r="J132" s="66"/>
      <c r="K132" s="55" t="n">
        <f aca="false">H132+I132+J132</f>
        <v>7030.30906553625</v>
      </c>
      <c r="L132" s="26"/>
      <c r="M132" s="42" t="n">
        <f aca="false">IF(C132=0,0,IF(MONTH(M131)=1*AND(DAY($B$9)&gt;28),DATE(YEAR(M131),MONTH(M131)+2,1)-"1",DATE(YEAR(IF(MONTH(M131)&gt;12,YEAR(M131)+1,M131)),IF(MONTH(M131)&gt;12,1,MONTH(M131)+1),DAY($B$9))))</f>
        <v>48667</v>
      </c>
    </row>
    <row r="133" s="31" customFormat="true" ht="14.65" hidden="false" customHeight="false" outlineLevel="0" collapsed="false">
      <c r="A133" s="55" t="n">
        <v>125</v>
      </c>
      <c r="B133" s="42" t="n">
        <v>48680</v>
      </c>
      <c r="C133" s="56" t="n">
        <f aca="false">IF((C132-H132)&lt;0,0,C132-F132)</f>
        <v>582824.173204646</v>
      </c>
      <c r="D133" s="57" t="n">
        <f aca="false">E133/$C$1*$C$3</f>
        <v>0</v>
      </c>
      <c r="E133" s="58" t="n">
        <f aca="false">(B133-B132)*C133*$C$1/360</f>
        <v>3513.13459959467</v>
      </c>
      <c r="F133" s="57" t="n">
        <f aca="false">IF(C133&lt;G133*AND(A133=C128),C133,G133-D133-E133)</f>
        <v>3517.17446594158</v>
      </c>
      <c r="G133" s="59" t="n">
        <f aca="false">IF(C133,($C$5*($C$1+$C$3)/12*365/360)/(1-((1+($C$1+$C$3)/12*365/360)^(-$C$4)))+$C$5*$C$2,0)</f>
        <v>7030.30906553625</v>
      </c>
      <c r="H133" s="57" t="n">
        <f aca="false">IF(A133&lt;&gt;$C$4,G133,C133+D133+E133)</f>
        <v>7030.30906553625</v>
      </c>
      <c r="I133" s="26"/>
      <c r="J133" s="66"/>
      <c r="K133" s="55" t="n">
        <f aca="false">H133+I133+J133</f>
        <v>7030.30906553625</v>
      </c>
      <c r="L133" s="26"/>
      <c r="M133" s="42" t="n">
        <f aca="false">IF(C133=0,0,IF(MONTH(M132)=1*AND(DAY($B$9)&gt;28),DATE(YEAR(M132),MONTH(M132)+2,1)-"1",DATE(YEAR(IF(MONTH(M132)&gt;12,YEAR(M132)+1,M132)),IF(MONTH(M132)&gt;12,1,MONTH(M132)+1),DAY($B$9))))</f>
        <v>48698</v>
      </c>
    </row>
    <row r="134" s="31" customFormat="true" ht="14.65" hidden="false" customHeight="false" outlineLevel="0" collapsed="false">
      <c r="A134" s="55" t="n">
        <v>126</v>
      </c>
      <c r="B134" s="42" t="n">
        <v>48710</v>
      </c>
      <c r="C134" s="56" t="n">
        <f aca="false">IF((C133-H133)&lt;0,0,C133-F133)</f>
        <v>579306.998738704</v>
      </c>
      <c r="D134" s="57" t="n">
        <f aca="false">E134/$C$1*$C$3</f>
        <v>0</v>
      </c>
      <c r="E134" s="58" t="n">
        <f aca="false">(B134-B133)*C134*$C$1/360</f>
        <v>3379.29082597577</v>
      </c>
      <c r="F134" s="57" t="n">
        <f aca="false">IF(C134&lt;G134*AND(A134=C129),C134,G134-D134-E134)</f>
        <v>3651.01823956047</v>
      </c>
      <c r="G134" s="59" t="n">
        <f aca="false">IF(C134,($C$5*($C$1+$C$3)/12*365/360)/(1-((1+($C$1+$C$3)/12*365/360)^(-$C$4)))+$C$5*$C$2,0)</f>
        <v>7030.30906553625</v>
      </c>
      <c r="H134" s="57" t="n">
        <f aca="false">IF(A134&lt;&gt;$C$4,G134,C134+D134+E134)</f>
        <v>7030.30906553625</v>
      </c>
      <c r="I134" s="26"/>
      <c r="J134" s="66"/>
      <c r="K134" s="55" t="n">
        <f aca="false">H134+I134+J134</f>
        <v>7030.30906553625</v>
      </c>
      <c r="L134" s="26"/>
      <c r="M134" s="42" t="n">
        <f aca="false">IF(C134=0,0,IF(MONTH(M133)=1*AND(DAY($B$9)&gt;28),DATE(YEAR(M133),MONTH(M133)+2,1)-"1",DATE(YEAR(IF(MONTH(M133)&gt;12,YEAR(M133)+1,M133)),IF(MONTH(M133)&gt;12,1,MONTH(M133)+1),DAY($B$9))))</f>
        <v>48728</v>
      </c>
    </row>
    <row r="135" s="31" customFormat="true" ht="14.65" hidden="false" customHeight="false" outlineLevel="0" collapsed="false">
      <c r="A135" s="55" t="n">
        <v>127</v>
      </c>
      <c r="B135" s="42" t="n">
        <v>48741</v>
      </c>
      <c r="C135" s="56" t="n">
        <f aca="false">IF((C134-H134)&lt;0,0,C134-F134)</f>
        <v>575655.980499144</v>
      </c>
      <c r="D135" s="57" t="n">
        <f aca="false">E135/$C$1*$C$3</f>
        <v>0</v>
      </c>
      <c r="E135" s="58" t="n">
        <f aca="false">(B135-B134)*C135*$C$1/360</f>
        <v>3469.92632689762</v>
      </c>
      <c r="F135" s="57" t="n">
        <f aca="false">IF(C135&lt;G135*AND(A135=C130),C135,G135-D135-E135)</f>
        <v>3560.38273863863</v>
      </c>
      <c r="G135" s="59" t="n">
        <f aca="false">IF(C135,($C$5*($C$1+$C$3)/12*365/360)/(1-((1+($C$1+$C$3)/12*365/360)^(-$C$4)))+$C$5*$C$2,0)</f>
        <v>7030.30906553625</v>
      </c>
      <c r="H135" s="57" t="n">
        <f aca="false">IF(A135&lt;&gt;$C$4,G135,C135+D135+E135)</f>
        <v>7030.30906553625</v>
      </c>
      <c r="I135" s="26"/>
      <c r="J135" s="66"/>
      <c r="K135" s="55" t="n">
        <f aca="false">H135+I135+J135</f>
        <v>7030.30906553625</v>
      </c>
      <c r="L135" s="26"/>
      <c r="M135" s="42" t="n">
        <f aca="false">IF(C135=0,0,IF(MONTH(M134)=1*AND(DAY($B$9)&gt;28),DATE(YEAR(M134),MONTH(M134)+2,1)-"1",DATE(YEAR(IF(MONTH(M134)&gt;12,YEAR(M134)+1,M134)),IF(MONTH(M134)&gt;12,1,MONTH(M134)+1),DAY($B$9))))</f>
        <v>48759</v>
      </c>
    </row>
    <row r="136" s="31" customFormat="true" ht="14.65" hidden="false" customHeight="false" outlineLevel="0" collapsed="false">
      <c r="A136" s="55" t="n">
        <v>128</v>
      </c>
      <c r="B136" s="42" t="n">
        <v>48771</v>
      </c>
      <c r="C136" s="56" t="n">
        <f aca="false">IF((C135-H135)&lt;0,0,C135-F135)</f>
        <v>572095.597760505</v>
      </c>
      <c r="D136" s="57" t="n">
        <f aca="false">E136/$C$1*$C$3</f>
        <v>0</v>
      </c>
      <c r="E136" s="58" t="n">
        <f aca="false">(B136-B135)*C136*$C$1/360</f>
        <v>3337.22432026961</v>
      </c>
      <c r="F136" s="57" t="n">
        <f aca="false">IF(C136&lt;G136*AND(A136=C131),C136,G136-D136-E136)</f>
        <v>3693.08474526663</v>
      </c>
      <c r="G136" s="59" t="n">
        <f aca="false">IF(C136,($C$5*($C$1+$C$3)/12*365/360)/(1-((1+($C$1+$C$3)/12*365/360)^(-$C$4)))+$C$5*$C$2,0)</f>
        <v>7030.30906553625</v>
      </c>
      <c r="H136" s="57" t="n">
        <f aca="false">IF(A136&lt;&gt;$C$4,G136,C136+D136+E136)</f>
        <v>7030.30906553625</v>
      </c>
      <c r="I136" s="26"/>
      <c r="J136" s="66"/>
      <c r="K136" s="55" t="n">
        <f aca="false">H136+I136+J136</f>
        <v>7030.30906553625</v>
      </c>
      <c r="L136" s="26"/>
      <c r="M136" s="42" t="n">
        <f aca="false">IF(C136=0,0,IF(MONTH(M135)=1*AND(DAY($B$9)&gt;28),DATE(YEAR(M135),MONTH(M135)+2,1)-"1",DATE(YEAR(IF(MONTH(M135)&gt;12,YEAR(M135)+1,M135)),IF(MONTH(M135)&gt;12,1,MONTH(M135)+1),DAY($B$9))))</f>
        <v>48789</v>
      </c>
    </row>
    <row r="137" s="31" customFormat="true" ht="14.65" hidden="false" customHeight="false" outlineLevel="0" collapsed="false">
      <c r="A137" s="55" t="n">
        <v>129</v>
      </c>
      <c r="B137" s="42" t="n">
        <v>48802</v>
      </c>
      <c r="C137" s="56" t="n">
        <f aca="false">IF((C136-H136)&lt;0,0,C136-F136)</f>
        <v>568402.513015238</v>
      </c>
      <c r="D137" s="57" t="n">
        <f aca="false">E137/$C$1*$C$3</f>
        <v>0</v>
      </c>
      <c r="E137" s="58" t="n">
        <f aca="false">(B137-B136)*C137*$C$1/360</f>
        <v>3426.2040367863</v>
      </c>
      <c r="F137" s="57" t="n">
        <f aca="false">IF(C137&lt;G137*AND(A137=C132),C137,G137-D137-E137)</f>
        <v>3604.10502874995</v>
      </c>
      <c r="G137" s="59" t="n">
        <f aca="false">IF(C137,($C$5*($C$1+$C$3)/12*365/360)/(1-((1+($C$1+$C$3)/12*365/360)^(-$C$4)))+$C$5*$C$2,0)</f>
        <v>7030.30906553625</v>
      </c>
      <c r="H137" s="57" t="n">
        <f aca="false">IF(A137&lt;&gt;$C$4,G137,C137+D137+E137)</f>
        <v>7030.30906553625</v>
      </c>
      <c r="I137" s="26"/>
      <c r="J137" s="66"/>
      <c r="K137" s="55" t="n">
        <f aca="false">H137+I137+J137</f>
        <v>7030.30906553625</v>
      </c>
      <c r="L137" s="26"/>
      <c r="M137" s="42" t="n">
        <f aca="false">IF(C137=0,0,IF(MONTH(M136)=1*AND(DAY($B$9)&gt;28),DATE(YEAR(M136),MONTH(M136)+2,1)-"1",DATE(YEAR(IF(MONTH(M136)&gt;12,YEAR(M136)+1,M136)),IF(MONTH(M136)&gt;12,1,MONTH(M136)+1),DAY($B$9))))</f>
        <v>48820</v>
      </c>
    </row>
    <row r="138" s="31" customFormat="true" ht="14.65" hidden="false" customHeight="false" outlineLevel="0" collapsed="false">
      <c r="A138" s="55" t="n">
        <v>130</v>
      </c>
      <c r="B138" s="42" t="n">
        <v>48833</v>
      </c>
      <c r="C138" s="56" t="n">
        <f aca="false">IF((C137-H137)&lt;0,0,C137-F137)</f>
        <v>564798.407986488</v>
      </c>
      <c r="D138" s="57" t="n">
        <f aca="false">E138/$C$1*$C$3</f>
        <v>0</v>
      </c>
      <c r="E138" s="58" t="n">
        <f aca="false">(B138-B137)*C138*$C$1/360</f>
        <v>3404.47929258522</v>
      </c>
      <c r="F138" s="57" t="n">
        <f aca="false">IF(C138&lt;G138*AND(A138=C133),C138,G138-D138-E138)</f>
        <v>3625.82977295103</v>
      </c>
      <c r="G138" s="59" t="n">
        <f aca="false">IF(C138,($C$5*($C$1+$C$3)/12*365/360)/(1-((1+($C$1+$C$3)/12*365/360)^(-$C$4)))+$C$5*$C$2,0)</f>
        <v>7030.30906553625</v>
      </c>
      <c r="H138" s="57" t="n">
        <f aca="false">IF(A138&lt;&gt;$C$4,G138,C138+D138+E138)</f>
        <v>7030.30906553625</v>
      </c>
      <c r="I138" s="26"/>
      <c r="J138" s="26"/>
      <c r="K138" s="55" t="n">
        <f aca="false">H138+I138+J138</f>
        <v>7030.30906553625</v>
      </c>
      <c r="L138" s="26"/>
      <c r="M138" s="42" t="n">
        <f aca="false">IF(C138=0,0,IF(MONTH(M137)=1*AND(DAY($B$9)&gt;28),DATE(YEAR(M137),MONTH(M137)+2,1)-"1",DATE(YEAR(IF(MONTH(M137)&gt;12,YEAR(M137)+1,M137)),IF(MONTH(M137)&gt;12,1,MONTH(M137)+1),DAY($B$9))))</f>
        <v>48851</v>
      </c>
    </row>
    <row r="139" s="31" customFormat="true" ht="14.65" hidden="false" customHeight="false" outlineLevel="0" collapsed="false">
      <c r="A139" s="55" t="n">
        <v>131</v>
      </c>
      <c r="B139" s="42" t="n">
        <v>48863</v>
      </c>
      <c r="C139" s="56" t="n">
        <f aca="false">IF((C138-H138)&lt;0,0,C138-F138)</f>
        <v>561172.578213537</v>
      </c>
      <c r="D139" s="57" t="n">
        <f aca="false">E139/$C$1*$C$3</f>
        <v>0</v>
      </c>
      <c r="E139" s="58" t="n">
        <f aca="false">(B139-B138)*C139*$C$1/360</f>
        <v>3273.50670624563</v>
      </c>
      <c r="F139" s="57" t="n">
        <f aca="false">IF(C139&lt;G139*AND(A139=C134),C139,G139-D139-E139)</f>
        <v>3756.80235929061</v>
      </c>
      <c r="G139" s="59" t="n">
        <f aca="false">IF(C139,($C$5*($C$1+$C$3)/12*365/360)/(1-((1+($C$1+$C$3)/12*365/360)^(-$C$4)))+$C$5*$C$2,0)</f>
        <v>7030.30906553625</v>
      </c>
      <c r="H139" s="57" t="n">
        <f aca="false">IF(A139&lt;&gt;$C$4,G139,C139+D139+E139)</f>
        <v>7030.30906553625</v>
      </c>
      <c r="I139" s="26"/>
      <c r="J139" s="66"/>
      <c r="K139" s="55" t="n">
        <f aca="false">H139+I139+J139</f>
        <v>7030.30906553625</v>
      </c>
      <c r="L139" s="26"/>
      <c r="M139" s="42" t="n">
        <f aca="false">IF(C139=0,0,IF(MONTH(M138)=1*AND(DAY($B$9)&gt;28),DATE(YEAR(M138),MONTH(M138)+2,1)-"1",DATE(YEAR(IF(MONTH(M138)&gt;12,YEAR(M138)+1,M138)),IF(MONTH(M138)&gt;12,1,MONTH(M138)+1),DAY($B$9))))</f>
        <v>48881</v>
      </c>
    </row>
    <row r="140" s="31" customFormat="true" ht="14.65" hidden="false" customHeight="false" outlineLevel="0" collapsed="false">
      <c r="A140" s="55" t="n">
        <v>132</v>
      </c>
      <c r="B140" s="42" t="n">
        <v>48894</v>
      </c>
      <c r="C140" s="56" t="n">
        <f aca="false">IF((C139-H139)&lt;0,0,C139-F139)</f>
        <v>557415.775854247</v>
      </c>
      <c r="D140" s="57" t="n">
        <f aca="false">E140/$C$1*$C$3</f>
        <v>0</v>
      </c>
      <c r="E140" s="58" t="n">
        <f aca="false">(B140-B139)*C140*$C$1/360</f>
        <v>3359.97842667699</v>
      </c>
      <c r="F140" s="57" t="n">
        <f aca="false">IF(C140&lt;G140*AND(A140=C135),C140,G140-D140-E140)</f>
        <v>3670.33063885926</v>
      </c>
      <c r="G140" s="59" t="n">
        <f aca="false">IF(C140,($C$5*($C$1+$C$3)/12*365/360)/(1-((1+($C$1+$C$3)/12*365/360)^(-$C$4)))+$C$5*$C$2,0)</f>
        <v>7030.30906553625</v>
      </c>
      <c r="H140" s="57" t="n">
        <f aca="false">IF(A140&lt;&gt;$C$4,G140,C140+D140+E140)</f>
        <v>7030.30906553625</v>
      </c>
      <c r="I140" s="26"/>
      <c r="J140" s="66"/>
      <c r="K140" s="55" t="n">
        <f aca="false">H140+I140+J140</f>
        <v>7030.30906553625</v>
      </c>
      <c r="L140" s="26"/>
      <c r="M140" s="42" t="n">
        <f aca="false">IF(C140=0,0,IF(MONTH(M139)=1*AND(DAY($B$9)&gt;28),DATE(YEAR(M139),MONTH(M139)+2,1)-"1",DATE(YEAR(IF(MONTH(M139)&gt;12,YEAR(M139)+1,M139)),IF(MONTH(M139)&gt;12,1,MONTH(M139)+1),DAY($B$9))))</f>
        <v>48912</v>
      </c>
    </row>
    <row r="141" s="31" customFormat="true" ht="14.65" hidden="false" customHeight="false" outlineLevel="0" collapsed="false">
      <c r="A141" s="55" t="n">
        <v>133</v>
      </c>
      <c r="B141" s="42" t="n">
        <v>48924</v>
      </c>
      <c r="C141" s="56" t="n">
        <f aca="false">IF((C140-H140)&lt;0,0,C140-F140)</f>
        <v>553745.445215387</v>
      </c>
      <c r="D141" s="57" t="n">
        <f aca="false">E141/$C$1*$C$3</f>
        <v>0</v>
      </c>
      <c r="E141" s="58" t="n">
        <f aca="false">(B141-B140)*C141*$C$1/360</f>
        <v>3230.18176375643</v>
      </c>
      <c r="F141" s="57" t="n">
        <f aca="false">IF(C141&lt;G141*AND(A141=C136),C141,G141-D141-E141)</f>
        <v>3800.12730177982</v>
      </c>
      <c r="G141" s="59" t="n">
        <f aca="false">IF(C141,($C$5*($C$1+$C$3)/12*365/360)/(1-((1+($C$1+$C$3)/12*365/360)^(-$C$4)))+$C$5*$C$2,0)</f>
        <v>7030.30906553625</v>
      </c>
      <c r="H141" s="57" t="n">
        <f aca="false">IF(A141&lt;&gt;$C$4,G141,C141+D141+E141)</f>
        <v>7030.30906553625</v>
      </c>
      <c r="I141" s="26"/>
      <c r="J141" s="26" t="n">
        <f aca="false">IF(C141=0,0,(0.25%*$H$2)+(0%*$C$5))</f>
        <v>3250</v>
      </c>
      <c r="K141" s="55" t="n">
        <f aca="false">H141+I141+J141</f>
        <v>10280.3090655362</v>
      </c>
      <c r="L141" s="26"/>
      <c r="M141" s="42" t="n">
        <f aca="false">IF(C141=0,0,IF(MONTH(M140)=1*AND(DAY($B$9)&gt;28),DATE(YEAR(M140),MONTH(M140)+2,1)-"1",DATE(YEAR(IF(MONTH(M140)&gt;12,YEAR(M140)+1,M140)),IF(MONTH(M140)&gt;12,1,MONTH(M140)+1),DAY($B$9))))</f>
        <v>48942</v>
      </c>
    </row>
    <row r="142" s="31" customFormat="true" ht="14.65" hidden="false" customHeight="false" outlineLevel="0" collapsed="false">
      <c r="A142" s="55" t="n">
        <v>134</v>
      </c>
      <c r="B142" s="42" t="n">
        <v>48955</v>
      </c>
      <c r="C142" s="56" t="n">
        <f aca="false">IF((C141-H141)&lt;0,0,C141-F141)</f>
        <v>549945.317913608</v>
      </c>
      <c r="D142" s="57" t="n">
        <f aca="false">E142/$C$1*$C$3</f>
        <v>0</v>
      </c>
      <c r="E142" s="58" t="n">
        <f aca="false">(B142-B141)*C142*$C$1/360</f>
        <v>3314.94816631258</v>
      </c>
      <c r="F142" s="57" t="n">
        <f aca="false">IF(C142&lt;G142*AND(A142=C137),C142,G142-D142-E142)</f>
        <v>3715.36089922367</v>
      </c>
      <c r="G142" s="59" t="n">
        <f aca="false">IF(C142,($C$5*($C$1+$C$3)/12*365/360)/(1-((1+($C$1+$C$3)/12*365/360)^(-$C$4)))+$C$5*$C$2,0)</f>
        <v>7030.30906553625</v>
      </c>
      <c r="H142" s="57" t="n">
        <f aca="false">IF(A142&lt;&gt;$C$4,G142,C142+D142+E142)</f>
        <v>7030.30906553625</v>
      </c>
      <c r="I142" s="26"/>
      <c r="J142" s="66"/>
      <c r="K142" s="55" t="n">
        <f aca="false">H142+I142+J142</f>
        <v>7030.30906553625</v>
      </c>
      <c r="L142" s="26"/>
      <c r="M142" s="42" t="n">
        <f aca="false">IF(C142=0,0,IF(MONTH(M141)=1*AND(DAY($B$9)&gt;28),DATE(YEAR(M141),MONTH(M141)+2,1)-"1",DATE(YEAR(IF(MONTH(M141)&gt;12,YEAR(M141)+1,M141)),IF(MONTH(M141)&gt;12,1,MONTH(M141)+1),DAY($B$9))))</f>
        <v>48973</v>
      </c>
    </row>
    <row r="143" s="31" customFormat="true" ht="14.65" hidden="false" customHeight="false" outlineLevel="0" collapsed="false">
      <c r="A143" s="55" t="n">
        <v>135</v>
      </c>
      <c r="B143" s="42" t="n">
        <v>48986</v>
      </c>
      <c r="C143" s="56" t="n">
        <f aca="false">IF((C142-H142)&lt;0,0,C142-F142)</f>
        <v>546229.957014384</v>
      </c>
      <c r="D143" s="57" t="n">
        <f aca="false">E143/$C$1*$C$3</f>
        <v>0</v>
      </c>
      <c r="E143" s="58" t="n">
        <f aca="false">(B143-B142)*C143*$C$1/360</f>
        <v>3292.55279644781</v>
      </c>
      <c r="F143" s="57" t="n">
        <f aca="false">IF(C143&lt;G143*AND(A143=C138),C143,G143-D143-E143)</f>
        <v>3737.75626908843</v>
      </c>
      <c r="G143" s="59" t="n">
        <f aca="false">IF(C143,($C$5*($C$1+$C$3)/12*365/360)/(1-((1+($C$1+$C$3)/12*365/360)^(-$C$4)))+$C$5*$C$2,0)</f>
        <v>7030.30906553625</v>
      </c>
      <c r="H143" s="57" t="n">
        <f aca="false">IF(A143&lt;&gt;$C$4,G143,C143+D143+E143)</f>
        <v>7030.30906553625</v>
      </c>
      <c r="I143" s="26"/>
      <c r="J143" s="66"/>
      <c r="K143" s="55" t="n">
        <f aca="false">H143+I143+J143</f>
        <v>7030.30906553625</v>
      </c>
      <c r="L143" s="26"/>
      <c r="M143" s="42" t="n">
        <f aca="false">IF(C143=0,0,IF(MONTH(M142)=1*AND(DAY($B$9)&gt;28),DATE(YEAR(M142),MONTH(M142)+2,1)-"1",DATE(YEAR(IF(MONTH(M142)&gt;12,YEAR(M142)+1,M142)),IF(MONTH(M142)&gt;12,1,MONTH(M142)+1),DAY($B$9))))</f>
        <v>49003</v>
      </c>
    </row>
    <row r="144" s="31" customFormat="true" ht="14.65" hidden="false" customHeight="false" outlineLevel="0" collapsed="false">
      <c r="A144" s="55" t="n">
        <v>136</v>
      </c>
      <c r="B144" s="42" t="n">
        <v>49014</v>
      </c>
      <c r="C144" s="56" t="n">
        <f aca="false">IF((C143-H143)&lt;0,0,C143-F143)</f>
        <v>542492.200745295</v>
      </c>
      <c r="D144" s="57" t="n">
        <f aca="false">E144/$C$1*$C$3</f>
        <v>0</v>
      </c>
      <c r="E144" s="58" t="n">
        <f aca="false">(B144-B143)*C144*$C$1/360</f>
        <v>2953.56864850216</v>
      </c>
      <c r="F144" s="57" t="n">
        <f aca="false">IF(C144&lt;G144*AND(A144=C139),C144,G144-D144-E144)</f>
        <v>4076.74041703408</v>
      </c>
      <c r="G144" s="59" t="n">
        <f aca="false">IF(C144,($C$5*($C$1+$C$3)/12*365/360)/(1-((1+($C$1+$C$3)/12*365/360)^(-$C$4)))+$C$5*$C$2,0)</f>
        <v>7030.30906553625</v>
      </c>
      <c r="H144" s="57" t="n">
        <f aca="false">IF(A144&lt;&gt;$C$4,G144,C144+D144+E144)</f>
        <v>7030.30906553625</v>
      </c>
      <c r="I144" s="26"/>
      <c r="J144" s="66"/>
      <c r="K144" s="55" t="n">
        <f aca="false">H144+I144+J144</f>
        <v>7030.30906553625</v>
      </c>
      <c r="L144" s="26"/>
      <c r="M144" s="42" t="n">
        <f aca="false">IF(C144=0,0,IF(MONTH(M143)=1*AND(DAY($B$9)&gt;28),DATE(YEAR(M143),MONTH(M143)+2,1)-"1",DATE(YEAR(IF(MONTH(M143)&gt;12,YEAR(M143)+1,M143)),IF(MONTH(M143)&gt;12,1,MONTH(M143)+1),DAY($B$9))))</f>
        <v>49032</v>
      </c>
    </row>
    <row r="145" s="31" customFormat="true" ht="14.65" hidden="false" customHeight="false" outlineLevel="0" collapsed="false">
      <c r="A145" s="55" t="n">
        <v>137</v>
      </c>
      <c r="B145" s="42" t="n">
        <v>49045</v>
      </c>
      <c r="C145" s="56" t="n">
        <f aca="false">IF((C144-H144)&lt;0,0,C144-F144)</f>
        <v>538415.460328261</v>
      </c>
      <c r="D145" s="57" t="n">
        <f aca="false">E145/$C$1*$C$3</f>
        <v>0</v>
      </c>
      <c r="E145" s="58" t="n">
        <f aca="false">(B145-B144)*C145*$C$1/360</f>
        <v>3245.44874697869</v>
      </c>
      <c r="F145" s="57" t="n">
        <f aca="false">IF(C145&lt;G145*AND(A145=C140),C145,G145-D145-E145)</f>
        <v>3784.86031855756</v>
      </c>
      <c r="G145" s="59" t="n">
        <f aca="false">IF(C145,($C$5*($C$1+$C$3)/12*365/360)/(1-((1+($C$1+$C$3)/12*365/360)^(-$C$4)))+$C$5*$C$2,0)</f>
        <v>7030.30906553625</v>
      </c>
      <c r="H145" s="57" t="n">
        <f aca="false">IF(A145&lt;&gt;$C$4,G145,C145+D145+E145)</f>
        <v>7030.30906553625</v>
      </c>
      <c r="I145" s="26"/>
      <c r="J145" s="66"/>
      <c r="K145" s="55" t="n">
        <f aca="false">H145+I145+J145</f>
        <v>7030.30906553625</v>
      </c>
      <c r="L145" s="26"/>
      <c r="M145" s="42" t="n">
        <f aca="false">IF(C145=0,0,IF(MONTH(M144)=1*AND(DAY($B$9)&gt;28),DATE(YEAR(M144),MONTH(M144)+2,1)-"1",DATE(YEAR(IF(MONTH(M144)&gt;12,YEAR(M144)+1,M144)),IF(MONTH(M144)&gt;12,1,MONTH(M144)+1),DAY($B$9))))</f>
        <v>49063</v>
      </c>
    </row>
    <row r="146" s="31" customFormat="true" ht="14.65" hidden="false" customHeight="false" outlineLevel="0" collapsed="false">
      <c r="A146" s="55" t="n">
        <v>138</v>
      </c>
      <c r="B146" s="42" t="n">
        <v>49075</v>
      </c>
      <c r="C146" s="56" t="n">
        <f aca="false">IF((C145-H145)&lt;0,0,C145-F145)</f>
        <v>534630.600009704</v>
      </c>
      <c r="D146" s="57" t="n">
        <f aca="false">E146/$C$1*$C$3</f>
        <v>0</v>
      </c>
      <c r="E146" s="58" t="n">
        <f aca="false">(B146-B145)*C146*$C$1/360</f>
        <v>3118.6785000566</v>
      </c>
      <c r="F146" s="57" t="n">
        <f aca="false">IF(C146&lt;G146*AND(A146=C141),C146,G146-D146-E146)</f>
        <v>3911.63056547964</v>
      </c>
      <c r="G146" s="59" t="n">
        <f aca="false">IF(C146,($C$5*($C$1+$C$3)/12*365/360)/(1-((1+($C$1+$C$3)/12*365/360)^(-$C$4)))+$C$5*$C$2,0)</f>
        <v>7030.30906553625</v>
      </c>
      <c r="H146" s="57" t="n">
        <f aca="false">IF(A146&lt;&gt;$C$4,G146,C146+D146+E146)</f>
        <v>7030.30906553625</v>
      </c>
      <c r="I146" s="26"/>
      <c r="J146" s="66"/>
      <c r="K146" s="55" t="n">
        <f aca="false">H146+I146+J146</f>
        <v>7030.30906553625</v>
      </c>
      <c r="L146" s="26"/>
      <c r="M146" s="42" t="n">
        <f aca="false">IF(C146=0,0,IF(MONTH(M145)=1*AND(DAY($B$9)&gt;28),DATE(YEAR(M145),MONTH(M145)+2,1)-"1",DATE(YEAR(IF(MONTH(M145)&gt;12,YEAR(M145)+1,M145)),IF(MONTH(M145)&gt;12,1,MONTH(M145)+1),DAY($B$9))))</f>
        <v>49093</v>
      </c>
    </row>
    <row r="147" s="31" customFormat="true" ht="14.65" hidden="false" customHeight="false" outlineLevel="0" collapsed="false">
      <c r="A147" s="55" t="n">
        <v>139</v>
      </c>
      <c r="B147" s="42" t="n">
        <v>49106</v>
      </c>
      <c r="C147" s="56" t="n">
        <f aca="false">IF((C146-H146)&lt;0,0,C146-F146)</f>
        <v>530718.969444224</v>
      </c>
      <c r="D147" s="57" t="n">
        <f aca="false">E147/$C$1*$C$3</f>
        <v>0</v>
      </c>
      <c r="E147" s="58" t="n">
        <f aca="false">(B147-B146)*C147*$C$1/360</f>
        <v>3199.05601026102</v>
      </c>
      <c r="F147" s="57" t="n">
        <f aca="false">IF(C147&lt;G147*AND(A147=C142),C147,G147-D147-E147)</f>
        <v>3831.25305527523</v>
      </c>
      <c r="G147" s="59" t="n">
        <f aca="false">IF(C147,($C$5*($C$1+$C$3)/12*365/360)/(1-((1+($C$1+$C$3)/12*365/360)^(-$C$4)))+$C$5*$C$2,0)</f>
        <v>7030.30906553625</v>
      </c>
      <c r="H147" s="57" t="n">
        <f aca="false">IF(A147&lt;&gt;$C$4,G147,C147+D147+E147)</f>
        <v>7030.30906553625</v>
      </c>
      <c r="I147" s="26"/>
      <c r="J147" s="66"/>
      <c r="K147" s="55" t="n">
        <f aca="false">H147+I147+J147</f>
        <v>7030.30906553625</v>
      </c>
      <c r="L147" s="26"/>
      <c r="M147" s="42" t="n">
        <f aca="false">IF(C147=0,0,IF(MONTH(M146)=1*AND(DAY($B$9)&gt;28),DATE(YEAR(M146),MONTH(M146)+2,1)-"1",DATE(YEAR(IF(MONTH(M146)&gt;12,YEAR(M146)+1,M146)),IF(MONTH(M146)&gt;12,1,MONTH(M146)+1),DAY($B$9))))</f>
        <v>49124</v>
      </c>
    </row>
    <row r="148" s="31" customFormat="true" ht="14.65" hidden="false" customHeight="false" outlineLevel="0" collapsed="false">
      <c r="A148" s="55" t="n">
        <v>140</v>
      </c>
      <c r="B148" s="42" t="n">
        <v>49136</v>
      </c>
      <c r="C148" s="56" t="n">
        <f aca="false">IF((C147-H147)&lt;0,0,C147-F147)</f>
        <v>526887.716388949</v>
      </c>
      <c r="D148" s="57" t="n">
        <f aca="false">E148/$C$1*$C$3</f>
        <v>0</v>
      </c>
      <c r="E148" s="58" t="n">
        <f aca="false">(B148-B147)*C148*$C$1/360</f>
        <v>3073.51167893554</v>
      </c>
      <c r="F148" s="57" t="n">
        <f aca="false">IF(C148&lt;G148*AND(A148=C143),C148,G148-D148-E148)</f>
        <v>3956.79738660071</v>
      </c>
      <c r="G148" s="59" t="n">
        <f aca="false">IF(C148,($C$5*($C$1+$C$3)/12*365/360)/(1-((1+($C$1+$C$3)/12*365/360)^(-$C$4)))+$C$5*$C$2,0)</f>
        <v>7030.30906553625</v>
      </c>
      <c r="H148" s="57" t="n">
        <f aca="false">IF(A148&lt;&gt;$C$4,G148,C148+D148+E148)</f>
        <v>7030.30906553625</v>
      </c>
      <c r="I148" s="26"/>
      <c r="J148" s="66"/>
      <c r="K148" s="55" t="n">
        <f aca="false">H148+I148+J148</f>
        <v>7030.30906553625</v>
      </c>
      <c r="L148" s="26"/>
      <c r="M148" s="42" t="n">
        <f aca="false">IF(C148=0,0,IF(MONTH(M147)=1*AND(DAY($B$9)&gt;28),DATE(YEAR(M147),MONTH(M147)+2,1)-"1",DATE(YEAR(IF(MONTH(M147)&gt;12,YEAR(M147)+1,M147)),IF(MONTH(M147)&gt;12,1,MONTH(M147)+1),DAY($B$9))))</f>
        <v>49154</v>
      </c>
    </row>
    <row r="149" s="31" customFormat="true" ht="14.65" hidden="false" customHeight="false" outlineLevel="0" collapsed="false">
      <c r="A149" s="55" t="n">
        <v>141</v>
      </c>
      <c r="B149" s="42" t="n">
        <v>49167</v>
      </c>
      <c r="C149" s="56" t="n">
        <f aca="false">IF((C148-H148)&lt;0,0,C148-F148)</f>
        <v>522930.919002348</v>
      </c>
      <c r="D149" s="57" t="n">
        <f aca="false">E149/$C$1*$C$3</f>
        <v>0</v>
      </c>
      <c r="E149" s="58" t="n">
        <f aca="false">(B149-B148)*C149*$C$1/360</f>
        <v>3152.11137287527</v>
      </c>
      <c r="F149" s="57" t="n">
        <f aca="false">IF(C149&lt;G149*AND(A149=C144),C149,G149-D149-E149)</f>
        <v>3878.19769266098</v>
      </c>
      <c r="G149" s="59" t="n">
        <f aca="false">IF(C149,($C$5*($C$1+$C$3)/12*365/360)/(1-((1+($C$1+$C$3)/12*365/360)^(-$C$4)))+$C$5*$C$2,0)</f>
        <v>7030.30906553625</v>
      </c>
      <c r="H149" s="57" t="n">
        <f aca="false">IF(A149&lt;&gt;$C$4,G149,C149+D149+E149)</f>
        <v>7030.30906553625</v>
      </c>
      <c r="I149" s="26"/>
      <c r="J149" s="66"/>
      <c r="K149" s="55" t="n">
        <f aca="false">H149+I149+J149</f>
        <v>7030.30906553625</v>
      </c>
      <c r="L149" s="26"/>
      <c r="M149" s="42" t="n">
        <f aca="false">IF(C149=0,0,IF(MONTH(M148)=1*AND(DAY($B$9)&gt;28),DATE(YEAR(M148),MONTH(M148)+2,1)-"1",DATE(YEAR(IF(MONTH(M148)&gt;12,YEAR(M148)+1,M148)),IF(MONTH(M148)&gt;12,1,MONTH(M148)+1),DAY($B$9))))</f>
        <v>49185</v>
      </c>
    </row>
    <row r="150" s="31" customFormat="true" ht="14.65" hidden="false" customHeight="false" outlineLevel="0" collapsed="false">
      <c r="A150" s="55" t="n">
        <v>142</v>
      </c>
      <c r="B150" s="42" t="n">
        <v>49198</v>
      </c>
      <c r="C150" s="56" t="n">
        <f aca="false">IF((C149-H149)&lt;0,0,C149-F149)</f>
        <v>519052.721309687</v>
      </c>
      <c r="D150" s="57" t="n">
        <f aca="false">E150/$C$1*$C$3</f>
        <v>0</v>
      </c>
      <c r="E150" s="58" t="n">
        <f aca="false">(B150-B149)*C150*$C$1/360</f>
        <v>3128.73445900561</v>
      </c>
      <c r="F150" s="57" t="n">
        <f aca="false">IF(C150&lt;G150*AND(A150=C145),C150,G150-D150-E150)</f>
        <v>3901.57460653063</v>
      </c>
      <c r="G150" s="59" t="n">
        <f aca="false">IF(C150,($C$5*($C$1+$C$3)/12*365/360)/(1-((1+($C$1+$C$3)/12*365/360)^(-$C$4)))+$C$5*$C$2,0)</f>
        <v>7030.30906553625</v>
      </c>
      <c r="H150" s="57" t="n">
        <f aca="false">IF(A150&lt;&gt;$C$4,G150,C150+D150+E150)</f>
        <v>7030.30906553625</v>
      </c>
      <c r="I150" s="26"/>
      <c r="J150" s="26"/>
      <c r="K150" s="55" t="n">
        <f aca="false">H150+I150+J150</f>
        <v>7030.30906553625</v>
      </c>
      <c r="L150" s="26"/>
      <c r="M150" s="42" t="n">
        <f aca="false">IF(C150=0,0,IF(MONTH(M149)=1*AND(DAY($B$9)&gt;28),DATE(YEAR(M149),MONTH(M149)+2,1)-"1",DATE(YEAR(IF(MONTH(M149)&gt;12,YEAR(M149)+1,M149)),IF(MONTH(M149)&gt;12,1,MONTH(M149)+1),DAY($B$9))))</f>
        <v>49216</v>
      </c>
    </row>
    <row r="151" s="31" customFormat="true" ht="14.65" hidden="false" customHeight="false" outlineLevel="0" collapsed="false">
      <c r="A151" s="55" t="n">
        <v>143</v>
      </c>
      <c r="B151" s="42" t="n">
        <v>49228</v>
      </c>
      <c r="C151" s="56" t="n">
        <f aca="false">IF((C150-H150)&lt;0,0,C150-F150)</f>
        <v>515151.146703157</v>
      </c>
      <c r="D151" s="57" t="n">
        <f aca="false">E151/$C$1*$C$3</f>
        <v>0</v>
      </c>
      <c r="E151" s="58" t="n">
        <f aca="false">(B151-B150)*C151*$C$1/360</f>
        <v>3005.04835576841</v>
      </c>
      <c r="F151" s="57" t="n">
        <f aca="false">IF(C151&lt;G151*AND(A151=C146),C151,G151-D151-E151)</f>
        <v>4025.26070976783</v>
      </c>
      <c r="G151" s="59" t="n">
        <f aca="false">IF(C151,($C$5*($C$1+$C$3)/12*365/360)/(1-((1+($C$1+$C$3)/12*365/360)^(-$C$4)))+$C$5*$C$2,0)</f>
        <v>7030.30906553625</v>
      </c>
      <c r="H151" s="57" t="n">
        <f aca="false">IF(A151&lt;&gt;$C$4,G151,C151+D151+E151)</f>
        <v>7030.30906553625</v>
      </c>
      <c r="I151" s="26"/>
      <c r="J151" s="66"/>
      <c r="K151" s="55" t="n">
        <f aca="false">H151+I151+J151</f>
        <v>7030.30906553625</v>
      </c>
      <c r="L151" s="26"/>
      <c r="M151" s="42" t="n">
        <f aca="false">IF(C151=0,0,IF(MONTH(M150)=1*AND(DAY($B$9)&gt;28),DATE(YEAR(M150),MONTH(M150)+2,1)-"1",DATE(YEAR(IF(MONTH(M150)&gt;12,YEAR(M150)+1,M150)),IF(MONTH(M150)&gt;12,1,MONTH(M150)+1),DAY($B$9))))</f>
        <v>49246</v>
      </c>
    </row>
    <row r="152" s="31" customFormat="true" ht="14.65" hidden="false" customHeight="false" outlineLevel="0" collapsed="false">
      <c r="A152" s="55" t="n">
        <v>144</v>
      </c>
      <c r="B152" s="42" t="n">
        <v>49259</v>
      </c>
      <c r="C152" s="56" t="n">
        <f aca="false">IF((C151-H151)&lt;0,0,C151-F151)</f>
        <v>511125.885993389</v>
      </c>
      <c r="D152" s="57" t="n">
        <f aca="false">E152/$C$1*$C$3</f>
        <v>0</v>
      </c>
      <c r="E152" s="58" t="n">
        <f aca="false">(B152-B151)*C152*$C$1/360</f>
        <v>3080.95325723793</v>
      </c>
      <c r="F152" s="57" t="n">
        <f aca="false">IF(C152&lt;G152*AND(A152=C147),C152,G152-D152-E152)</f>
        <v>3949.35580829832</v>
      </c>
      <c r="G152" s="59" t="n">
        <f aca="false">IF(C152,($C$5*($C$1+$C$3)/12*365/360)/(1-((1+($C$1+$C$3)/12*365/360)^(-$C$4)))+$C$5*$C$2,0)</f>
        <v>7030.30906553625</v>
      </c>
      <c r="H152" s="57" t="n">
        <f aca="false">IF(A152&lt;&gt;$C$4,G152,C152+D152+E152)</f>
        <v>7030.30906553625</v>
      </c>
      <c r="I152" s="26"/>
      <c r="J152" s="66"/>
      <c r="K152" s="55" t="n">
        <f aca="false">H152+I152+J152</f>
        <v>7030.30906553625</v>
      </c>
      <c r="L152" s="26"/>
      <c r="M152" s="42" t="n">
        <f aca="false">IF(C152=0,0,IF(MONTH(M151)=1*AND(DAY($B$9)&gt;28),DATE(YEAR(M151),MONTH(M151)+2,1)-"1",DATE(YEAR(IF(MONTH(M151)&gt;12,YEAR(M151)+1,M151)),IF(MONTH(M151)&gt;12,1,MONTH(M151)+1),DAY($B$9))))</f>
        <v>49277</v>
      </c>
    </row>
    <row r="153" s="31" customFormat="true" ht="14.65" hidden="false" customHeight="false" outlineLevel="0" collapsed="false">
      <c r="A153" s="55" t="n">
        <v>145</v>
      </c>
      <c r="B153" s="42" t="n">
        <v>49289</v>
      </c>
      <c r="C153" s="56" t="n">
        <f aca="false">IF((C152-H152)&lt;0,0,C152-F152)</f>
        <v>507176.53018509</v>
      </c>
      <c r="D153" s="57" t="n">
        <f aca="false">E153/$C$1*$C$3</f>
        <v>0</v>
      </c>
      <c r="E153" s="58" t="n">
        <f aca="false">(B153-B152)*C153*$C$1/360</f>
        <v>2958.52975941303</v>
      </c>
      <c r="F153" s="57" t="n">
        <f aca="false">IF(C153&lt;G153*AND(A153=C148),C153,G153-D153-E153)</f>
        <v>4071.77930612322</v>
      </c>
      <c r="G153" s="59" t="n">
        <f aca="false">IF(C153,($C$5*($C$1+$C$3)/12*365/360)/(1-((1+($C$1+$C$3)/12*365/360)^(-$C$4)))+$C$5*$C$2,0)</f>
        <v>7030.30906553625</v>
      </c>
      <c r="H153" s="57" t="n">
        <f aca="false">IF(A153&lt;&gt;$C$4,G153,C153+D153+E153)</f>
        <v>7030.30906553625</v>
      </c>
      <c r="I153" s="26"/>
      <c r="J153" s="26" t="n">
        <f aca="false">IF(C153=0,0,(0.25%*$H$2)+(0%*$C$5))</f>
        <v>3250</v>
      </c>
      <c r="K153" s="55" t="n">
        <f aca="false">H153+I153+J153</f>
        <v>10280.3090655362</v>
      </c>
      <c r="L153" s="26"/>
      <c r="M153" s="42" t="n">
        <f aca="false">IF(C153=0,0,IF(MONTH(M152)=1*AND(DAY($B$9)&gt;28),DATE(YEAR(M152),MONTH(M152)+2,1)-"1",DATE(YEAR(IF(MONTH(M152)&gt;12,YEAR(M152)+1,M152)),IF(MONTH(M152)&gt;12,1,MONTH(M152)+1),DAY($B$9))))</f>
        <v>49307</v>
      </c>
    </row>
    <row r="154" s="31" customFormat="true" ht="14.65" hidden="false" customHeight="false" outlineLevel="0" collapsed="false">
      <c r="A154" s="55" t="n">
        <v>146</v>
      </c>
      <c r="B154" s="42" t="n">
        <v>49320</v>
      </c>
      <c r="C154" s="56" t="n">
        <f aca="false">IF((C153-H153)&lt;0,0,C153-F153)</f>
        <v>503104.750878967</v>
      </c>
      <c r="D154" s="57" t="n">
        <f aca="false">E154/$C$1*$C$3</f>
        <v>0</v>
      </c>
      <c r="E154" s="58" t="n">
        <f aca="false">(B154-B153)*C154*$C$1/360</f>
        <v>3032.60363724266</v>
      </c>
      <c r="F154" s="57" t="n">
        <f aca="false">IF(C154&lt;G154*AND(A154=C149),C154,G154-D154-E154)</f>
        <v>3997.70542829358</v>
      </c>
      <c r="G154" s="59" t="n">
        <f aca="false">IF(C154,($C$5*($C$1+$C$3)/12*365/360)/(1-((1+($C$1+$C$3)/12*365/360)^(-$C$4)))+$C$5*$C$2,0)</f>
        <v>7030.30906553625</v>
      </c>
      <c r="H154" s="57" t="n">
        <f aca="false">IF(A154&lt;&gt;$C$4,G154,C154+D154+E154)</f>
        <v>7030.30906553625</v>
      </c>
      <c r="I154" s="26"/>
      <c r="J154" s="66"/>
      <c r="K154" s="55" t="n">
        <f aca="false">H154+I154+J154</f>
        <v>7030.30906553625</v>
      </c>
      <c r="L154" s="26"/>
      <c r="M154" s="42" t="n">
        <f aca="false">IF(C154=0,0,IF(MONTH(M153)=1*AND(DAY($B$9)&gt;28),DATE(YEAR(M153),MONTH(M153)+2,1)-"1",DATE(YEAR(IF(MONTH(M153)&gt;12,YEAR(M153)+1,M153)),IF(MONTH(M153)&gt;12,1,MONTH(M153)+1),DAY($B$9))))</f>
        <v>49338</v>
      </c>
    </row>
    <row r="155" s="31" customFormat="true" ht="14.65" hidden="false" customHeight="false" outlineLevel="0" collapsed="false">
      <c r="A155" s="55" t="n">
        <v>147</v>
      </c>
      <c r="B155" s="42" t="n">
        <v>49351</v>
      </c>
      <c r="C155" s="56" t="n">
        <f aca="false">IF((C154-H154)&lt;0,0,C154-F154)</f>
        <v>499107.045450674</v>
      </c>
      <c r="D155" s="57" t="n">
        <f aca="false">E155/$C$1*$C$3</f>
        <v>0</v>
      </c>
      <c r="E155" s="58" t="n">
        <f aca="false">(B155-B154)*C155*$C$1/360</f>
        <v>3008.50635729989</v>
      </c>
      <c r="F155" s="57" t="n">
        <f aca="false">IF(C155&lt;G155*AND(A155=C150),C155,G155-D155-E155)</f>
        <v>4021.80270823635</v>
      </c>
      <c r="G155" s="59" t="n">
        <f aca="false">IF(C155,($C$5*($C$1+$C$3)/12*365/360)/(1-((1+($C$1+$C$3)/12*365/360)^(-$C$4)))+$C$5*$C$2,0)</f>
        <v>7030.30906553625</v>
      </c>
      <c r="H155" s="57" t="n">
        <f aca="false">IF(A155&lt;&gt;$C$4,G155,C155+D155+E155)</f>
        <v>7030.30906553625</v>
      </c>
      <c r="I155" s="26"/>
      <c r="J155" s="66"/>
      <c r="K155" s="55" t="n">
        <f aca="false">H155+I155+J155</f>
        <v>7030.30906553625</v>
      </c>
      <c r="L155" s="26"/>
      <c r="M155" s="42" t="n">
        <f aca="false">IF(C155=0,0,IF(MONTH(M154)=1*AND(DAY($B$9)&gt;28),DATE(YEAR(M154),MONTH(M154)+2,1)-"1",DATE(YEAR(IF(MONTH(M154)&gt;12,YEAR(M154)+1,M154)),IF(MONTH(M154)&gt;12,1,MONTH(M154)+1),DAY($B$9))))</f>
        <v>49368</v>
      </c>
    </row>
    <row r="156" s="31" customFormat="true" ht="14.65" hidden="false" customHeight="false" outlineLevel="0" collapsed="false">
      <c r="A156" s="55" t="n">
        <v>148</v>
      </c>
      <c r="B156" s="42" t="n">
        <v>49379</v>
      </c>
      <c r="C156" s="56" t="n">
        <f aca="false">IF((C155-H155)&lt;0,0,C155-F155)</f>
        <v>495085.242742437</v>
      </c>
      <c r="D156" s="57" t="n">
        <f aca="false">E156/$C$1*$C$3</f>
        <v>0</v>
      </c>
      <c r="E156" s="58" t="n">
        <f aca="false">(B156-B155)*C156*$C$1/360</f>
        <v>2695.46409937549</v>
      </c>
      <c r="F156" s="57" t="n">
        <f aca="false">IF(C156&lt;G156*AND(A156=C151),C156,G156-D156-E156)</f>
        <v>4334.84496616076</v>
      </c>
      <c r="G156" s="59" t="n">
        <f aca="false">IF(C156,($C$5*($C$1+$C$3)/12*365/360)/(1-((1+($C$1+$C$3)/12*365/360)^(-$C$4)))+$C$5*$C$2,0)</f>
        <v>7030.30906553625</v>
      </c>
      <c r="H156" s="57" t="n">
        <f aca="false">IF(A156&lt;&gt;$C$4,G156,C156+D156+E156)</f>
        <v>7030.30906553625</v>
      </c>
      <c r="I156" s="26"/>
      <c r="J156" s="66"/>
      <c r="K156" s="55" t="n">
        <f aca="false">H156+I156+J156</f>
        <v>7030.30906553625</v>
      </c>
      <c r="L156" s="26"/>
      <c r="M156" s="42" t="n">
        <f aca="false">IF(C156=0,0,IF(MONTH(M155)=1*AND(DAY($B$9)&gt;28),DATE(YEAR(M155),MONTH(M155)+2,1)-"1",DATE(YEAR(IF(MONTH(M155)&gt;12,YEAR(M155)+1,M155)),IF(MONTH(M155)&gt;12,1,MONTH(M155)+1),DAY($B$9))))</f>
        <v>49397</v>
      </c>
    </row>
    <row r="157" s="31" customFormat="true" ht="14.65" hidden="false" customHeight="false" outlineLevel="0" collapsed="false">
      <c r="A157" s="55" t="n">
        <v>149</v>
      </c>
      <c r="B157" s="42" t="n">
        <v>49410</v>
      </c>
      <c r="C157" s="56" t="n">
        <f aca="false">IF((C156-H156)&lt;0,0,C156-F156)</f>
        <v>490750.397776277</v>
      </c>
      <c r="D157" s="57" t="n">
        <f aca="false">E157/$C$1*$C$3</f>
        <v>0</v>
      </c>
      <c r="E157" s="58" t="n">
        <f aca="false">(B157-B156)*C157*$C$1/360</f>
        <v>2958.13434215144</v>
      </c>
      <c r="F157" s="57" t="n">
        <f aca="false">IF(C157&lt;G157*AND(A157=C152),C157,G157-D157-E157)</f>
        <v>4072.1747233848</v>
      </c>
      <c r="G157" s="59" t="n">
        <f aca="false">IF(C157,($C$5*($C$1+$C$3)/12*365/360)/(1-((1+($C$1+$C$3)/12*365/360)^(-$C$4)))+$C$5*$C$2,0)</f>
        <v>7030.30906553625</v>
      </c>
      <c r="H157" s="57" t="n">
        <f aca="false">IF(A157&lt;&gt;$C$4,G157,C157+D157+E157)</f>
        <v>7030.30906553625</v>
      </c>
      <c r="I157" s="26"/>
      <c r="J157" s="66"/>
      <c r="K157" s="55" t="n">
        <f aca="false">H157+I157+J157</f>
        <v>7030.30906553625</v>
      </c>
      <c r="L157" s="26"/>
      <c r="M157" s="42" t="n">
        <f aca="false">IF(C157=0,0,IF(MONTH(M156)=1*AND(DAY($B$9)&gt;28),DATE(YEAR(M156),MONTH(M156)+2,1)-"1",DATE(YEAR(IF(MONTH(M156)&gt;12,YEAR(M156)+1,M156)),IF(MONTH(M156)&gt;12,1,MONTH(M156)+1),DAY($B$9))))</f>
        <v>49428</v>
      </c>
    </row>
    <row r="158" s="31" customFormat="true" ht="14.65" hidden="false" customHeight="false" outlineLevel="0" collapsed="false">
      <c r="A158" s="55" t="n">
        <v>150</v>
      </c>
      <c r="B158" s="42" t="n">
        <v>49440</v>
      </c>
      <c r="C158" s="56" t="n">
        <f aca="false">IF((C157-H157)&lt;0,0,C157-F157)</f>
        <v>486678.223052892</v>
      </c>
      <c r="D158" s="57" t="n">
        <f aca="false">E158/$C$1*$C$3</f>
        <v>0</v>
      </c>
      <c r="E158" s="58" t="n">
        <f aca="false">(B158-B157)*C158*$C$1/360</f>
        <v>2838.95630114187</v>
      </c>
      <c r="F158" s="57" t="n">
        <f aca="false">IF(C158&lt;G158*AND(A158=C153),C158,G158-D158-E158)</f>
        <v>4191.35276439438</v>
      </c>
      <c r="G158" s="59" t="n">
        <f aca="false">IF(C158,($C$5*($C$1+$C$3)/12*365/360)/(1-((1+($C$1+$C$3)/12*365/360)^(-$C$4)))+$C$5*$C$2,0)</f>
        <v>7030.30906553625</v>
      </c>
      <c r="H158" s="57" t="n">
        <f aca="false">IF(A158&lt;&gt;$C$4,G158,C158+D158+E158)</f>
        <v>7030.30906553625</v>
      </c>
      <c r="I158" s="26"/>
      <c r="J158" s="66"/>
      <c r="K158" s="55" t="n">
        <f aca="false">H158+I158+J158</f>
        <v>7030.30906553625</v>
      </c>
      <c r="L158" s="26"/>
      <c r="M158" s="42" t="n">
        <f aca="false">IF(C158=0,0,IF(MONTH(M157)=1*AND(DAY($B$9)&gt;28),DATE(YEAR(M157),MONTH(M157)+2,1)-"1",DATE(YEAR(IF(MONTH(M157)&gt;12,YEAR(M157)+1,M157)),IF(MONTH(M157)&gt;12,1,MONTH(M157)+1),DAY($B$9))))</f>
        <v>49458</v>
      </c>
    </row>
    <row r="159" s="31" customFormat="true" ht="14.65" hidden="false" customHeight="false" outlineLevel="0" collapsed="false">
      <c r="A159" s="55" t="n">
        <v>151</v>
      </c>
      <c r="B159" s="42" t="n">
        <v>49471</v>
      </c>
      <c r="C159" s="56" t="n">
        <f aca="false">IF((C158-H158)&lt;0,0,C158-F158)</f>
        <v>482486.870288497</v>
      </c>
      <c r="D159" s="57" t="n">
        <f aca="false">E159/$C$1*$C$3</f>
        <v>0</v>
      </c>
      <c r="E159" s="58" t="n">
        <f aca="false">(B159-B158)*C159*$C$1/360</f>
        <v>2908.32363479455</v>
      </c>
      <c r="F159" s="57" t="n">
        <f aca="false">IF(C159&lt;G159*AND(A159=C154),C159,G159-D159-E159)</f>
        <v>4121.98543074169</v>
      </c>
      <c r="G159" s="59" t="n">
        <f aca="false">IF(C159,($C$5*($C$1+$C$3)/12*365/360)/(1-((1+($C$1+$C$3)/12*365/360)^(-$C$4)))+$C$5*$C$2,0)</f>
        <v>7030.30906553625</v>
      </c>
      <c r="H159" s="57" t="n">
        <f aca="false">IF(A159&lt;&gt;$C$4,G159,C159+D159+E159)</f>
        <v>7030.30906553625</v>
      </c>
      <c r="I159" s="26"/>
      <c r="J159" s="66"/>
      <c r="K159" s="55" t="n">
        <f aca="false">H159+I159+J159</f>
        <v>7030.30906553625</v>
      </c>
      <c r="L159" s="26"/>
      <c r="M159" s="42" t="n">
        <f aca="false">IF(C159=0,0,IF(MONTH(M158)=1*AND(DAY($B$9)&gt;28),DATE(YEAR(M158),MONTH(M158)+2,1)-"1",DATE(YEAR(IF(MONTH(M158)&gt;12,YEAR(M158)+1,M158)),IF(MONTH(M158)&gt;12,1,MONTH(M158)+1),DAY($B$9))))</f>
        <v>49489</v>
      </c>
    </row>
    <row r="160" s="31" customFormat="true" ht="14.65" hidden="false" customHeight="false" outlineLevel="0" collapsed="false">
      <c r="A160" s="55" t="n">
        <v>152</v>
      </c>
      <c r="B160" s="42" t="n">
        <v>49501</v>
      </c>
      <c r="C160" s="56" t="n">
        <f aca="false">IF((C159-H159)&lt;0,0,C159-F159)</f>
        <v>478364.884857756</v>
      </c>
      <c r="D160" s="57" t="n">
        <f aca="false">E160/$C$1*$C$3</f>
        <v>0</v>
      </c>
      <c r="E160" s="58" t="n">
        <f aca="false">(B160-B159)*C160*$C$1/360</f>
        <v>2790.46182833691</v>
      </c>
      <c r="F160" s="57" t="n">
        <f aca="false">IF(C160&lt;G160*AND(A160=C155),C160,G160-D160-E160)</f>
        <v>4239.84723719934</v>
      </c>
      <c r="G160" s="59" t="n">
        <f aca="false">IF(C160,($C$5*($C$1+$C$3)/12*365/360)/(1-((1+($C$1+$C$3)/12*365/360)^(-$C$4)))+$C$5*$C$2,0)</f>
        <v>7030.30906553625</v>
      </c>
      <c r="H160" s="57" t="n">
        <f aca="false">IF(A160&lt;&gt;$C$4,G160,C160+D160+E160)</f>
        <v>7030.30906553625</v>
      </c>
      <c r="I160" s="26"/>
      <c r="J160" s="66"/>
      <c r="K160" s="55" t="n">
        <f aca="false">H160+I160+J160</f>
        <v>7030.30906553625</v>
      </c>
      <c r="L160" s="26"/>
      <c r="M160" s="42" t="n">
        <f aca="false">IF(C160=0,0,IF(MONTH(M159)=1*AND(DAY($B$9)&gt;28),DATE(YEAR(M159),MONTH(M159)+2,1)-"1",DATE(YEAR(IF(MONTH(M159)&gt;12,YEAR(M159)+1,M159)),IF(MONTH(M159)&gt;12,1,MONTH(M159)+1),DAY($B$9))))</f>
        <v>49519</v>
      </c>
    </row>
    <row r="161" s="31" customFormat="true" ht="14.65" hidden="false" customHeight="false" outlineLevel="0" collapsed="false">
      <c r="A161" s="55" t="n">
        <v>153</v>
      </c>
      <c r="B161" s="42" t="n">
        <v>49532</v>
      </c>
      <c r="C161" s="56" t="n">
        <f aca="false">IF((C160-H160)&lt;0,0,C160-F160)</f>
        <v>474125.037620556</v>
      </c>
      <c r="D161" s="57" t="n">
        <f aca="false">E161/$C$1*$C$3</f>
        <v>0</v>
      </c>
      <c r="E161" s="58" t="n">
        <f aca="false">(B161-B160)*C161*$C$1/360</f>
        <v>2857.92036565724</v>
      </c>
      <c r="F161" s="57" t="n">
        <f aca="false">IF(C161&lt;G161*AND(A161=C156),C161,G161-D161-E161)</f>
        <v>4172.38869987901</v>
      </c>
      <c r="G161" s="59" t="n">
        <f aca="false">IF(C161,($C$5*($C$1+$C$3)/12*365/360)/(1-((1+($C$1+$C$3)/12*365/360)^(-$C$4)))+$C$5*$C$2,0)</f>
        <v>7030.30906553625</v>
      </c>
      <c r="H161" s="57" t="n">
        <f aca="false">IF(A161&lt;&gt;$C$4,G161,C161+D161+E161)</f>
        <v>7030.30906553625</v>
      </c>
      <c r="I161" s="26"/>
      <c r="J161" s="66"/>
      <c r="K161" s="55" t="n">
        <f aca="false">H161+I161+J161</f>
        <v>7030.30906553625</v>
      </c>
      <c r="L161" s="26"/>
      <c r="M161" s="42" t="n">
        <f aca="false">IF(C161=0,0,IF(MONTH(M160)=1*AND(DAY($B$9)&gt;28),DATE(YEAR(M160),MONTH(M160)+2,1)-"1",DATE(YEAR(IF(MONTH(M160)&gt;12,YEAR(M160)+1,M160)),IF(MONTH(M160)&gt;12,1,MONTH(M160)+1),DAY($B$9))))</f>
        <v>49550</v>
      </c>
    </row>
    <row r="162" s="31" customFormat="true" ht="14.65" hidden="false" customHeight="false" outlineLevel="0" collapsed="false">
      <c r="A162" s="55" t="n">
        <v>154</v>
      </c>
      <c r="B162" s="42" t="n">
        <v>49563</v>
      </c>
      <c r="C162" s="56" t="n">
        <f aca="false">IF((C161-H161)&lt;0,0,C161-F161)</f>
        <v>469952.648920677</v>
      </c>
      <c r="D162" s="57" t="n">
        <f aca="false">E162/$C$1*$C$3</f>
        <v>0</v>
      </c>
      <c r="E162" s="58" t="n">
        <f aca="false">(B162-B161)*C162*$C$1/360</f>
        <v>2832.77013377186</v>
      </c>
      <c r="F162" s="57" t="n">
        <f aca="false">IF(C162&lt;G162*AND(A162=C157),C162,G162-D162-E162)</f>
        <v>4197.53893176439</v>
      </c>
      <c r="G162" s="59" t="n">
        <f aca="false">IF(C162,($C$5*($C$1+$C$3)/12*365/360)/(1-((1+($C$1+$C$3)/12*365/360)^(-$C$4)))+$C$5*$C$2,0)</f>
        <v>7030.30906553625</v>
      </c>
      <c r="H162" s="57" t="n">
        <f aca="false">IF(A162&lt;&gt;$C$4,G162,C162+D162+E162)</f>
        <v>7030.30906553625</v>
      </c>
      <c r="I162" s="26"/>
      <c r="J162" s="26"/>
      <c r="K162" s="55" t="n">
        <f aca="false">H162+I162+J162</f>
        <v>7030.30906553625</v>
      </c>
      <c r="L162" s="26"/>
      <c r="M162" s="42" t="n">
        <f aca="false">IF(C162=0,0,IF(MONTH(M161)=1*AND(DAY($B$9)&gt;28),DATE(YEAR(M161),MONTH(M161)+2,1)-"1",DATE(YEAR(IF(MONTH(M161)&gt;12,YEAR(M161)+1,M161)),IF(MONTH(M161)&gt;12,1,MONTH(M161)+1),DAY($B$9))))</f>
        <v>49581</v>
      </c>
    </row>
    <row r="163" s="31" customFormat="true" ht="14.65" hidden="false" customHeight="false" outlineLevel="0" collapsed="false">
      <c r="A163" s="55" t="n">
        <v>155</v>
      </c>
      <c r="B163" s="42" t="n">
        <v>49593</v>
      </c>
      <c r="C163" s="56" t="n">
        <f aca="false">IF((C162-H162)&lt;0,0,C162-F162)</f>
        <v>465755.109988913</v>
      </c>
      <c r="D163" s="57" t="n">
        <f aca="false">E163/$C$1*$C$3</f>
        <v>0</v>
      </c>
      <c r="E163" s="58" t="n">
        <f aca="false">(B163-B162)*C163*$C$1/360</f>
        <v>2716.90480826866</v>
      </c>
      <c r="F163" s="57" t="n">
        <f aca="false">IF(C163&lt;G163*AND(A163=C158),C163,G163-D163-E163)</f>
        <v>4313.40425726759</v>
      </c>
      <c r="G163" s="59" t="n">
        <f aca="false">IF(C163,($C$5*($C$1+$C$3)/12*365/360)/(1-((1+($C$1+$C$3)/12*365/360)^(-$C$4)))+$C$5*$C$2,0)</f>
        <v>7030.30906553625</v>
      </c>
      <c r="H163" s="57" t="n">
        <f aca="false">IF(A163&lt;&gt;$C$4,G163,C163+D163+E163)</f>
        <v>7030.30906553625</v>
      </c>
      <c r="I163" s="26"/>
      <c r="J163" s="66"/>
      <c r="K163" s="55" t="n">
        <f aca="false">H163+I163+J163</f>
        <v>7030.30906553625</v>
      </c>
      <c r="L163" s="26"/>
      <c r="M163" s="42" t="n">
        <f aca="false">IF(C163=0,0,IF(MONTH(M162)=1*AND(DAY($B$9)&gt;28),DATE(YEAR(M162),MONTH(M162)+2,1)-"1",DATE(YEAR(IF(MONTH(M162)&gt;12,YEAR(M162)+1,M162)),IF(MONTH(M162)&gt;12,1,MONTH(M162)+1),DAY($B$9))))</f>
        <v>49611</v>
      </c>
    </row>
    <row r="164" s="31" customFormat="true" ht="14.65" hidden="false" customHeight="false" outlineLevel="0" collapsed="false">
      <c r="A164" s="55" t="n">
        <v>156</v>
      </c>
      <c r="B164" s="42" t="n">
        <v>49624</v>
      </c>
      <c r="C164" s="56" t="n">
        <f aca="false">IF((C163-H163)&lt;0,0,C163-F163)</f>
        <v>461441.705731645</v>
      </c>
      <c r="D164" s="57" t="n">
        <f aca="false">E164/$C$1*$C$3</f>
        <v>0</v>
      </c>
      <c r="E164" s="58" t="n">
        <f aca="false">(B164-B163)*C164*$C$1/360</f>
        <v>2781.46805954909</v>
      </c>
      <c r="F164" s="57" t="n">
        <f aca="false">IF(C164&lt;G164*AND(A164=C159),C164,G164-D164-E164)</f>
        <v>4248.84100598716</v>
      </c>
      <c r="G164" s="59" t="n">
        <f aca="false">IF(C164,($C$5*($C$1+$C$3)/12*365/360)/(1-((1+($C$1+$C$3)/12*365/360)^(-$C$4)))+$C$5*$C$2,0)</f>
        <v>7030.30906553625</v>
      </c>
      <c r="H164" s="57" t="n">
        <f aca="false">IF(A164&lt;&gt;$C$4,G164,C164+D164+E164)</f>
        <v>7030.30906553625</v>
      </c>
      <c r="I164" s="26"/>
      <c r="J164" s="66"/>
      <c r="K164" s="55" t="n">
        <f aca="false">H164+I164+J164</f>
        <v>7030.30906553625</v>
      </c>
      <c r="L164" s="26"/>
      <c r="M164" s="42" t="n">
        <f aca="false">IF(C164=0,0,IF(MONTH(M163)=1*AND(DAY($B$9)&gt;28),DATE(YEAR(M163),MONTH(M163)+2,1)-"1",DATE(YEAR(IF(MONTH(M163)&gt;12,YEAR(M163)+1,M163)),IF(MONTH(M163)&gt;12,1,MONTH(M163)+1),DAY($B$9))))</f>
        <v>49642</v>
      </c>
    </row>
    <row r="165" s="31" customFormat="true" ht="14.65" hidden="false" customHeight="false" outlineLevel="0" collapsed="false">
      <c r="A165" s="55" t="n">
        <v>157</v>
      </c>
      <c r="B165" s="42" t="n">
        <v>49654</v>
      </c>
      <c r="C165" s="56" t="n">
        <f aca="false">IF((C164-H164)&lt;0,0,C164-F164)</f>
        <v>457192.864725658</v>
      </c>
      <c r="D165" s="57" t="n">
        <f aca="false">E165/$C$1*$C$3</f>
        <v>0</v>
      </c>
      <c r="E165" s="58" t="n">
        <f aca="false">(B165-B164)*C165*$C$1/360</f>
        <v>2666.95837756634</v>
      </c>
      <c r="F165" s="57" t="n">
        <f aca="false">IF(C165&lt;G165*AND(A165=C160),C165,G165-D165-E165)</f>
        <v>4363.35068796991</v>
      </c>
      <c r="G165" s="59" t="n">
        <f aca="false">IF(C165,($C$5*($C$1+$C$3)/12*365/360)/(1-((1+($C$1+$C$3)/12*365/360)^(-$C$4)))+$C$5*$C$2,0)</f>
        <v>7030.30906553625</v>
      </c>
      <c r="H165" s="57" t="n">
        <f aca="false">IF(A165&lt;&gt;$C$4,G165,C165+D165+E165)</f>
        <v>7030.30906553625</v>
      </c>
      <c r="I165" s="26"/>
      <c r="J165" s="26" t="n">
        <f aca="false">IF(C165=0,0,(0.25%*$H$2)+(0%*$C$5))</f>
        <v>3250</v>
      </c>
      <c r="K165" s="55" t="n">
        <f aca="false">H165+I165+J165</f>
        <v>10280.3090655362</v>
      </c>
      <c r="L165" s="26"/>
      <c r="M165" s="42" t="n">
        <f aca="false">IF(C165=0,0,IF(MONTH(M164)=1*AND(DAY($B$9)&gt;28),DATE(YEAR(M164),MONTH(M164)+2,1)-"1",DATE(YEAR(IF(MONTH(M164)&gt;12,YEAR(M164)+1,M164)),IF(MONTH(M164)&gt;12,1,MONTH(M164)+1),DAY($B$9))))</f>
        <v>49672</v>
      </c>
    </row>
    <row r="166" s="31" customFormat="true" ht="14.65" hidden="false" customHeight="false" outlineLevel="0" collapsed="false">
      <c r="A166" s="55" t="n">
        <v>158</v>
      </c>
      <c r="B166" s="42" t="n">
        <v>49685</v>
      </c>
      <c r="C166" s="56" t="n">
        <f aca="false">IF((C165-H165)&lt;0,0,C165-F165)</f>
        <v>452829.514037688</v>
      </c>
      <c r="D166" s="57" t="n">
        <f aca="false">E166/$C$1*$C$3</f>
        <v>0</v>
      </c>
      <c r="E166" s="58" t="n">
        <f aca="false">(B166-B165)*C166*$C$1/360</f>
        <v>2729.55568183829</v>
      </c>
      <c r="F166" s="57" t="n">
        <f aca="false">IF(C166&lt;G166*AND(A166=C161),C166,G166-D166-E166)</f>
        <v>4300.75338369796</v>
      </c>
      <c r="G166" s="59" t="n">
        <f aca="false">IF(C166,($C$5*($C$1+$C$3)/12*365/360)/(1-((1+($C$1+$C$3)/12*365/360)^(-$C$4)))+$C$5*$C$2,0)</f>
        <v>7030.30906553625</v>
      </c>
      <c r="H166" s="57" t="n">
        <f aca="false">IF(A166&lt;&gt;$C$4,G166,C166+D166+E166)</f>
        <v>7030.30906553625</v>
      </c>
      <c r="I166" s="26"/>
      <c r="J166" s="66"/>
      <c r="K166" s="55" t="n">
        <f aca="false">H166+I166+J166</f>
        <v>7030.30906553625</v>
      </c>
      <c r="L166" s="26"/>
      <c r="M166" s="42" t="n">
        <f aca="false">IF(C166=0,0,IF(MONTH(M165)=1*AND(DAY($B$9)&gt;28),DATE(YEAR(M165),MONTH(M165)+2,1)-"1",DATE(YEAR(IF(MONTH(M165)&gt;12,YEAR(M165)+1,M165)),IF(MONTH(M165)&gt;12,1,MONTH(M165)+1),DAY($B$9))))</f>
        <v>49703</v>
      </c>
    </row>
    <row r="167" s="31" customFormat="true" ht="14.65" hidden="false" customHeight="false" outlineLevel="0" collapsed="false">
      <c r="A167" s="55" t="n">
        <v>159</v>
      </c>
      <c r="B167" s="42" t="n">
        <v>49716</v>
      </c>
      <c r="C167" s="56" t="n">
        <f aca="false">IF((C166-H166)&lt;0,0,C166-F166)</f>
        <v>448528.76065399</v>
      </c>
      <c r="D167" s="57" t="n">
        <f aca="false">E167/$C$1*$C$3</f>
        <v>0</v>
      </c>
      <c r="E167" s="58" t="n">
        <f aca="false">(B167-B166)*C167*$C$1/360</f>
        <v>2703.63169616433</v>
      </c>
      <c r="F167" s="57" t="n">
        <f aca="false">IF(C167&lt;G167*AND(A167=C162),C167,G167-D167-E167)</f>
        <v>4326.67736937192</v>
      </c>
      <c r="G167" s="59" t="n">
        <f aca="false">IF(C167,($C$5*($C$1+$C$3)/12*365/360)/(1-((1+($C$1+$C$3)/12*365/360)^(-$C$4)))+$C$5*$C$2,0)</f>
        <v>7030.30906553625</v>
      </c>
      <c r="H167" s="57" t="n">
        <f aca="false">IF(A167&lt;&gt;$C$4,G167,C167+D167+E167)</f>
        <v>7030.30906553625</v>
      </c>
      <c r="I167" s="26"/>
      <c r="J167" s="66"/>
      <c r="K167" s="55" t="n">
        <f aca="false">H167+I167+J167</f>
        <v>7030.30906553625</v>
      </c>
      <c r="L167" s="26"/>
      <c r="M167" s="42" t="n">
        <f aca="false">IF(C167=0,0,IF(MONTH(M166)=1*AND(DAY($B$9)&gt;28),DATE(YEAR(M166),MONTH(M166)+2,1)-"1",DATE(YEAR(IF(MONTH(M166)&gt;12,YEAR(M166)+1,M166)),IF(MONTH(M166)&gt;12,1,MONTH(M166)+1),DAY($B$9))))</f>
        <v>49734</v>
      </c>
    </row>
    <row r="168" s="31" customFormat="true" ht="14.65" hidden="false" customHeight="false" outlineLevel="0" collapsed="false">
      <c r="A168" s="55" t="n">
        <v>160</v>
      </c>
      <c r="B168" s="42" t="n">
        <v>49745</v>
      </c>
      <c r="C168" s="56" t="n">
        <f aca="false">IF((C167-H167)&lt;0,0,C167-F167)</f>
        <v>444202.083284619</v>
      </c>
      <c r="D168" s="57" t="n">
        <f aca="false">E168/$C$1*$C$3</f>
        <v>0</v>
      </c>
      <c r="E168" s="58" t="n">
        <f aca="false">(B168-B167)*C168*$C$1/360</f>
        <v>2504.80619185493</v>
      </c>
      <c r="F168" s="57" t="n">
        <f aca="false">IF(C168&lt;G168*AND(A168=C163),C168,G168-D168-E168)</f>
        <v>4525.50287368131</v>
      </c>
      <c r="G168" s="59" t="n">
        <f aca="false">IF(C168,($C$5*($C$1+$C$3)/12*365/360)/(1-((1+($C$1+$C$3)/12*365/360)^(-$C$4)))+$C$5*$C$2,0)</f>
        <v>7030.30906553625</v>
      </c>
      <c r="H168" s="57" t="n">
        <f aca="false">IF(A168&lt;&gt;$C$4,G168,C168+D168+E168)</f>
        <v>7030.30906553625</v>
      </c>
      <c r="I168" s="26"/>
      <c r="J168" s="66"/>
      <c r="K168" s="55" t="n">
        <f aca="false">H168+I168+J168</f>
        <v>7030.30906553625</v>
      </c>
      <c r="L168" s="26"/>
      <c r="M168" s="42" t="n">
        <f aca="false">IF(C168=0,0,IF(MONTH(M167)=1*AND(DAY($B$9)&gt;28),DATE(YEAR(M167),MONTH(M167)+2,1)-"1",DATE(YEAR(IF(MONTH(M167)&gt;12,YEAR(M167)+1,M167)),IF(MONTH(M167)&gt;12,1,MONTH(M167)+1),DAY($B$9))))</f>
        <v>49763</v>
      </c>
    </row>
    <row r="169" s="31" customFormat="true" ht="14.65" hidden="false" customHeight="false" outlineLevel="0" collapsed="false">
      <c r="A169" s="55" t="n">
        <v>161</v>
      </c>
      <c r="B169" s="42" t="n">
        <v>49776</v>
      </c>
      <c r="C169" s="56" t="n">
        <f aca="false">IF((C168-H168)&lt;0,0,C168-F168)</f>
        <v>439676.580410937</v>
      </c>
      <c r="D169" s="57" t="n">
        <f aca="false">E169/$C$1*$C$3</f>
        <v>0</v>
      </c>
      <c r="E169" s="58" t="n">
        <f aca="false">(B169-B168)*C169*$C$1/360</f>
        <v>2650.27272081037</v>
      </c>
      <c r="F169" s="57" t="n">
        <f aca="false">IF(C169&lt;G169*AND(A169=C164),C169,G169-D169-E169)</f>
        <v>4380.03634472588</v>
      </c>
      <c r="G169" s="59" t="n">
        <f aca="false">IF(C169,($C$5*($C$1+$C$3)/12*365/360)/(1-((1+($C$1+$C$3)/12*365/360)^(-$C$4)))+$C$5*$C$2,0)</f>
        <v>7030.30906553625</v>
      </c>
      <c r="H169" s="57" t="n">
        <f aca="false">IF(A169&lt;&gt;$C$4,G169,C169+D169+E169)</f>
        <v>7030.30906553625</v>
      </c>
      <c r="I169" s="26"/>
      <c r="J169" s="66"/>
      <c r="K169" s="55" t="n">
        <f aca="false">H169+I169+J169</f>
        <v>7030.30906553625</v>
      </c>
      <c r="L169" s="26"/>
      <c r="M169" s="42" t="n">
        <f aca="false">IF(C169=0,0,IF(MONTH(M168)=1*AND(DAY($B$9)&gt;28),DATE(YEAR(M168),MONTH(M168)+2,1)-"1",DATE(YEAR(IF(MONTH(M168)&gt;12,YEAR(M168)+1,M168)),IF(MONTH(M168)&gt;12,1,MONTH(M168)+1),DAY($B$9))))</f>
        <v>49794</v>
      </c>
    </row>
    <row r="170" s="31" customFormat="true" ht="14.65" hidden="false" customHeight="false" outlineLevel="0" collapsed="false">
      <c r="A170" s="55" t="n">
        <v>162</v>
      </c>
      <c r="B170" s="42" t="n">
        <v>49806</v>
      </c>
      <c r="C170" s="56" t="n">
        <f aca="false">IF((C169-H169)&lt;0,0,C169-F169)</f>
        <v>435296.544066211</v>
      </c>
      <c r="D170" s="57" t="n">
        <f aca="false">E170/$C$1*$C$3</f>
        <v>0</v>
      </c>
      <c r="E170" s="58" t="n">
        <f aca="false">(B170-B169)*C170*$C$1/360</f>
        <v>2539.22984038623</v>
      </c>
      <c r="F170" s="57" t="n">
        <f aca="false">IF(C170&lt;G170*AND(A170=C165),C170,G170-D170-E170)</f>
        <v>4491.07922515002</v>
      </c>
      <c r="G170" s="59" t="n">
        <f aca="false">IF(C170,($C$5*($C$1+$C$3)/12*365/360)/(1-((1+($C$1+$C$3)/12*365/360)^(-$C$4)))+$C$5*$C$2,0)</f>
        <v>7030.30906553625</v>
      </c>
      <c r="H170" s="57" t="n">
        <f aca="false">IF(A170&lt;&gt;$C$4,G170,C170+D170+E170)</f>
        <v>7030.30906553625</v>
      </c>
      <c r="I170" s="26"/>
      <c r="J170" s="66"/>
      <c r="K170" s="55" t="n">
        <f aca="false">H170+I170+J170</f>
        <v>7030.30906553625</v>
      </c>
      <c r="L170" s="26"/>
      <c r="M170" s="42" t="n">
        <f aca="false">IF(C170=0,0,IF(MONTH(M169)=1*AND(DAY($B$9)&gt;28),DATE(YEAR(M169),MONTH(M169)+2,1)-"1",DATE(YEAR(IF(MONTH(M169)&gt;12,YEAR(M169)+1,M169)),IF(MONTH(M169)&gt;12,1,MONTH(M169)+1),DAY($B$9))))</f>
        <v>49824</v>
      </c>
    </row>
    <row r="171" s="31" customFormat="true" ht="14.65" hidden="false" customHeight="false" outlineLevel="0" collapsed="false">
      <c r="A171" s="55" t="n">
        <v>163</v>
      </c>
      <c r="B171" s="42" t="n">
        <v>49837</v>
      </c>
      <c r="C171" s="56" t="n">
        <f aca="false">IF((C170-H170)&lt;0,0,C170-F170)</f>
        <v>430805.464841061</v>
      </c>
      <c r="D171" s="57" t="n">
        <f aca="false">E171/$C$1*$C$3</f>
        <v>0</v>
      </c>
      <c r="E171" s="58" t="n">
        <f aca="false">(B171-B170)*C171*$C$1/360</f>
        <v>2596.79960751418</v>
      </c>
      <c r="F171" s="57" t="n">
        <f aca="false">IF(C171&lt;G171*AND(A171=C166),C171,G171-D171-E171)</f>
        <v>4433.50945802207</v>
      </c>
      <c r="G171" s="59" t="n">
        <f aca="false">IF(C171,($C$5*($C$1+$C$3)/12*365/360)/(1-((1+($C$1+$C$3)/12*365/360)^(-$C$4)))+$C$5*$C$2,0)</f>
        <v>7030.30906553625</v>
      </c>
      <c r="H171" s="57" t="n">
        <f aca="false">IF(A171&lt;&gt;$C$4,G171,C171+D171+E171)</f>
        <v>7030.30906553625</v>
      </c>
      <c r="I171" s="26"/>
      <c r="J171" s="66"/>
      <c r="K171" s="55" t="n">
        <f aca="false">H171+I171+J171</f>
        <v>7030.30906553625</v>
      </c>
      <c r="L171" s="26"/>
      <c r="M171" s="42" t="n">
        <f aca="false">IF(C171=0,0,IF(MONTH(M170)=1*AND(DAY($B$9)&gt;28),DATE(YEAR(M170),MONTH(M170)+2,1)-"1",DATE(YEAR(IF(MONTH(M170)&gt;12,YEAR(M170)+1,M170)),IF(MONTH(M170)&gt;12,1,MONTH(M170)+1),DAY($B$9))))</f>
        <v>49855</v>
      </c>
    </row>
    <row r="172" s="31" customFormat="true" ht="14.65" hidden="false" customHeight="false" outlineLevel="0" collapsed="false">
      <c r="A172" s="55" t="n">
        <v>164</v>
      </c>
      <c r="B172" s="42" t="n">
        <v>49867</v>
      </c>
      <c r="C172" s="56" t="n">
        <f aca="false">IF((C171-H171)&lt;0,0,C171-F171)</f>
        <v>426371.955383039</v>
      </c>
      <c r="D172" s="57" t="n">
        <f aca="false">E172/$C$1*$C$3</f>
        <v>0</v>
      </c>
      <c r="E172" s="58" t="n">
        <f aca="false">(B172-B171)*C172*$C$1/360</f>
        <v>2487.1697397344</v>
      </c>
      <c r="F172" s="57" t="n">
        <f aca="false">IF(C172&lt;G172*AND(A172=C167),C172,G172-D172-E172)</f>
        <v>4543.13932580185</v>
      </c>
      <c r="G172" s="59" t="n">
        <f aca="false">IF(C172,($C$5*($C$1+$C$3)/12*365/360)/(1-((1+($C$1+$C$3)/12*365/360)^(-$C$4)))+$C$5*$C$2,0)</f>
        <v>7030.30906553625</v>
      </c>
      <c r="H172" s="57" t="n">
        <f aca="false">IF(A172&lt;&gt;$C$4,G172,C172+D172+E172)</f>
        <v>7030.30906553625</v>
      </c>
      <c r="I172" s="26"/>
      <c r="J172" s="66"/>
      <c r="K172" s="55" t="n">
        <f aca="false">H172+I172+J172</f>
        <v>7030.30906553625</v>
      </c>
      <c r="L172" s="26"/>
      <c r="M172" s="42" t="n">
        <f aca="false">IF(C172=0,0,IF(MONTH(M171)=1*AND(DAY($B$9)&gt;28),DATE(YEAR(M171),MONTH(M171)+2,1)-"1",DATE(YEAR(IF(MONTH(M171)&gt;12,YEAR(M171)+1,M171)),IF(MONTH(M171)&gt;12,1,MONTH(M171)+1),DAY($B$9))))</f>
        <v>49885</v>
      </c>
    </row>
    <row r="173" s="31" customFormat="true" ht="14.65" hidden="false" customHeight="false" outlineLevel="0" collapsed="false">
      <c r="A173" s="55" t="n">
        <v>165</v>
      </c>
      <c r="B173" s="42" t="n">
        <v>49898</v>
      </c>
      <c r="C173" s="56" t="n">
        <f aca="false">IF((C172-H172)&lt;0,0,C172-F172)</f>
        <v>421828.816057237</v>
      </c>
      <c r="D173" s="57" t="n">
        <f aca="false">E173/$C$1*$C$3</f>
        <v>0</v>
      </c>
      <c r="E173" s="58" t="n">
        <f aca="false">(B173-B172)*C173*$C$1/360</f>
        <v>2542.69036345613</v>
      </c>
      <c r="F173" s="57" t="n">
        <f aca="false">IF(C173&lt;G173*AND(A173=C168),C173,G173-D173-E173)</f>
        <v>4487.61870208012</v>
      </c>
      <c r="G173" s="59" t="n">
        <f aca="false">IF(C173,($C$5*($C$1+$C$3)/12*365/360)/(1-((1+($C$1+$C$3)/12*365/360)^(-$C$4)))+$C$5*$C$2,0)</f>
        <v>7030.30906553625</v>
      </c>
      <c r="H173" s="57" t="n">
        <f aca="false">IF(A173&lt;&gt;$C$4,G173,C173+D173+E173)</f>
        <v>7030.30906553625</v>
      </c>
      <c r="I173" s="26"/>
      <c r="J173" s="66"/>
      <c r="K173" s="55" t="n">
        <f aca="false">H173+I173+J173</f>
        <v>7030.30906553625</v>
      </c>
      <c r="L173" s="26"/>
      <c r="M173" s="42" t="n">
        <f aca="false">IF(C173=0,0,IF(MONTH(M172)=1*AND(DAY($B$9)&gt;28),DATE(YEAR(M172),MONTH(M172)+2,1)-"1",DATE(YEAR(IF(MONTH(M172)&gt;12,YEAR(M172)+1,M172)),IF(MONTH(M172)&gt;12,1,MONTH(M172)+1),DAY($B$9))))</f>
        <v>49916</v>
      </c>
    </row>
    <row r="174" s="31" customFormat="true" ht="14.65" hidden="false" customHeight="false" outlineLevel="0" collapsed="false">
      <c r="A174" s="55" t="n">
        <v>166</v>
      </c>
      <c r="B174" s="42" t="n">
        <v>49929</v>
      </c>
      <c r="C174" s="56" t="n">
        <f aca="false">IF((C173-H173)&lt;0,0,C173-F173)</f>
        <v>417341.197355157</v>
      </c>
      <c r="D174" s="57" t="n">
        <f aca="false">E174/$C$1*$C$3</f>
        <v>0</v>
      </c>
      <c r="E174" s="58" t="n">
        <f aca="false">(B174-B173)*C174*$C$1/360</f>
        <v>2515.63999516859</v>
      </c>
      <c r="F174" s="57" t="n">
        <f aca="false">IF(C174&lt;G174*AND(A174=C169),C174,G174-D174-E174)</f>
        <v>4514.66907036766</v>
      </c>
      <c r="G174" s="59" t="n">
        <f aca="false">IF(C174,($C$5*($C$1+$C$3)/12*365/360)/(1-((1+($C$1+$C$3)/12*365/360)^(-$C$4)))+$C$5*$C$2,0)</f>
        <v>7030.30906553625</v>
      </c>
      <c r="H174" s="57" t="n">
        <f aca="false">IF(A174&lt;&gt;$C$4,G174,C174+D174+E174)</f>
        <v>7030.30906553625</v>
      </c>
      <c r="I174" s="26"/>
      <c r="J174" s="26"/>
      <c r="K174" s="55" t="n">
        <f aca="false">H174+I174+J174</f>
        <v>7030.30906553625</v>
      </c>
      <c r="L174" s="26"/>
      <c r="M174" s="42" t="n">
        <f aca="false">IF(C174=0,0,IF(MONTH(M173)=1*AND(DAY($B$9)&gt;28),DATE(YEAR(M173),MONTH(M173)+2,1)-"1",DATE(YEAR(IF(MONTH(M173)&gt;12,YEAR(M173)+1,M173)),IF(MONTH(M173)&gt;12,1,MONTH(M173)+1),DAY($B$9))))</f>
        <v>49947</v>
      </c>
    </row>
    <row r="175" s="31" customFormat="true" ht="14.65" hidden="false" customHeight="false" outlineLevel="0" collapsed="false">
      <c r="A175" s="55" t="n">
        <v>167</v>
      </c>
      <c r="B175" s="42" t="n">
        <v>49959</v>
      </c>
      <c r="C175" s="56" t="n">
        <f aca="false">IF((C174-H174)&lt;0,0,C174-F174)</f>
        <v>412826.52828479</v>
      </c>
      <c r="D175" s="57" t="n">
        <f aca="false">E175/$C$1*$C$3</f>
        <v>0</v>
      </c>
      <c r="E175" s="58" t="n">
        <f aca="false">(B175-B174)*C175*$C$1/360</f>
        <v>2408.15474832794</v>
      </c>
      <c r="F175" s="57" t="n">
        <f aca="false">IF(C175&lt;G175*AND(A175=C170),C175,G175-D175-E175)</f>
        <v>4622.15431720831</v>
      </c>
      <c r="G175" s="59" t="n">
        <f aca="false">IF(C175,($C$5*($C$1+$C$3)/12*365/360)/(1-((1+($C$1+$C$3)/12*365/360)^(-$C$4)))+$C$5*$C$2,0)</f>
        <v>7030.30906553625</v>
      </c>
      <c r="H175" s="57" t="n">
        <f aca="false">IF(A175&lt;&gt;$C$4,G175,C175+D175+E175)</f>
        <v>7030.30906553625</v>
      </c>
      <c r="I175" s="26"/>
      <c r="J175" s="71"/>
      <c r="K175" s="55" t="n">
        <f aca="false">H175+I175+J175</f>
        <v>7030.30906553625</v>
      </c>
      <c r="L175" s="26"/>
      <c r="M175" s="42" t="n">
        <f aca="false">IF(C175=0,0,IF(MONTH(M174)=1*AND(DAY($B$9)&gt;28),DATE(YEAR(M174),MONTH(M174)+2,1)-"1",DATE(YEAR(IF(MONTH(M174)&gt;12,YEAR(M174)+1,M174)),IF(MONTH(M174)&gt;12,1,MONTH(M174)+1),DAY($B$9))))</f>
        <v>49977</v>
      </c>
    </row>
    <row r="176" s="31" customFormat="true" ht="14.65" hidden="false" customHeight="false" outlineLevel="0" collapsed="false">
      <c r="A176" s="55" t="n">
        <v>168</v>
      </c>
      <c r="B176" s="42" t="n">
        <v>49990</v>
      </c>
      <c r="C176" s="56" t="n">
        <f aca="false">IF((C175-H175)&lt;0,0,C175-F175)</f>
        <v>408204.373967581</v>
      </c>
      <c r="D176" s="57" t="n">
        <f aca="false">E176/$C$1*$C$3</f>
        <v>0</v>
      </c>
      <c r="E176" s="58" t="n">
        <f aca="false">(B176-B175)*C176*$C$1/360</f>
        <v>2460.56525419348</v>
      </c>
      <c r="F176" s="57" t="n">
        <f aca="false">IF(C176&lt;G176*AND(A176=C171),C176,G176-D176-E176)</f>
        <v>4569.74381134277</v>
      </c>
      <c r="G176" s="59" t="n">
        <f aca="false">IF(C176,($C$5*($C$1+$C$3)/12*365/360)/(1-((1+($C$1+$C$3)/12*365/360)^(-$C$4)))+$C$5*$C$2,0)</f>
        <v>7030.30906553625</v>
      </c>
      <c r="H176" s="57" t="n">
        <f aca="false">IF(A176&lt;&gt;$C$4,G176,C176+D176+E176)</f>
        <v>7030.30906553625</v>
      </c>
      <c r="I176" s="26"/>
      <c r="J176" s="71"/>
      <c r="K176" s="55" t="n">
        <f aca="false">H176+I176+J176</f>
        <v>7030.30906553625</v>
      </c>
      <c r="L176" s="26"/>
      <c r="M176" s="42" t="n">
        <f aca="false">IF(C176=0,0,IF(MONTH(M175)=1*AND(DAY($B$9)&gt;28),DATE(YEAR(M175),MONTH(M175)+2,1)-"1",DATE(YEAR(IF(MONTH(M175)&gt;12,YEAR(M175)+1,M175)),IF(MONTH(M175)&gt;12,1,MONTH(M175)+1),DAY($B$9))))</f>
        <v>50008</v>
      </c>
    </row>
    <row r="177" s="31" customFormat="true" ht="14.65" hidden="false" customHeight="false" outlineLevel="0" collapsed="false">
      <c r="A177" s="55" t="n">
        <v>169</v>
      </c>
      <c r="B177" s="42" t="n">
        <v>50020</v>
      </c>
      <c r="C177" s="56" t="n">
        <f aca="false">IF((C176-H176)&lt;0,0,C176-F176)</f>
        <v>403634.630156239</v>
      </c>
      <c r="D177" s="57" t="n">
        <f aca="false">E177/$C$1*$C$3</f>
        <v>0</v>
      </c>
      <c r="E177" s="58" t="n">
        <f aca="false">(B177-B176)*C177*$C$1/360</f>
        <v>2354.53534257806</v>
      </c>
      <c r="F177" s="57" t="n">
        <f aca="false">IF(C177&lt;G177*AND(A177=C172),C177,G177-D177-E177)</f>
        <v>4675.77372295819</v>
      </c>
      <c r="G177" s="59" t="n">
        <f aca="false">IF(C177,($C$5*($C$1+$C$3)/12*365/360)/(1-((1+($C$1+$C$3)/12*365/360)^(-$C$4)))+$C$5*$C$2,0)</f>
        <v>7030.30906553625</v>
      </c>
      <c r="H177" s="57" t="n">
        <f aca="false">IF(A177&lt;&gt;$C$4,G177,C177+D177+E177)</f>
        <v>7030.30906553625</v>
      </c>
      <c r="I177" s="26"/>
      <c r="J177" s="26" t="n">
        <f aca="false">IF(C177=0,0,(0.25%*$H$2)+(0%*$C$5))</f>
        <v>3250</v>
      </c>
      <c r="K177" s="55" t="n">
        <f aca="false">H177+I177+J177</f>
        <v>10280.3090655362</v>
      </c>
      <c r="L177" s="26"/>
      <c r="M177" s="42" t="n">
        <f aca="false">IF(C177=0,0,IF(MONTH(M176)=1*AND(DAY($B$9)&gt;28),DATE(YEAR(M176),MONTH(M176)+2,1)-"1",DATE(YEAR(IF(MONTH(M176)&gt;12,YEAR(M176)+1,M176)),IF(MONTH(M176)&gt;12,1,MONTH(M176)+1),DAY($B$9))))</f>
        <v>50038</v>
      </c>
    </row>
    <row r="178" s="31" customFormat="true" ht="14.65" hidden="false" customHeight="false" outlineLevel="0" collapsed="false">
      <c r="A178" s="55" t="n">
        <v>170</v>
      </c>
      <c r="B178" s="42" t="n">
        <v>50051</v>
      </c>
      <c r="C178" s="56" t="n">
        <f aca="false">IF((C177-H177)&lt;0,0,C177-F177)</f>
        <v>398958.85643328</v>
      </c>
      <c r="D178" s="57" t="n">
        <f aca="false">E178/$C$1*$C$3</f>
        <v>0</v>
      </c>
      <c r="E178" s="58" t="n">
        <f aca="false">(B178-B177)*C178*$C$1/360</f>
        <v>2404.83532905616</v>
      </c>
      <c r="F178" s="57" t="n">
        <f aca="false">IF(C178&lt;G178*AND(A178=C173),C178,G178-D178-E178)</f>
        <v>4625.47373648009</v>
      </c>
      <c r="G178" s="59" t="n">
        <f aca="false">IF(C178,($C$5*($C$1+$C$3)/12*365/360)/(1-((1+($C$1+$C$3)/12*365/360)^(-$C$4)))+$C$5*$C$2,0)</f>
        <v>7030.30906553625</v>
      </c>
      <c r="H178" s="57" t="n">
        <f aca="false">IF(A178&lt;&gt;$C$4,G178,C178+D178+E178)</f>
        <v>7030.30906553625</v>
      </c>
      <c r="I178" s="26"/>
      <c r="J178" s="71"/>
      <c r="K178" s="55" t="n">
        <f aca="false">H178+I178+J178</f>
        <v>7030.30906553625</v>
      </c>
      <c r="L178" s="26"/>
      <c r="M178" s="42" t="n">
        <f aca="false">IF(C178=0,0,IF(MONTH(M177)=1*AND(DAY($B$9)&gt;28),DATE(YEAR(M177),MONTH(M177)+2,1)-"1",DATE(YEAR(IF(MONTH(M177)&gt;12,YEAR(M177)+1,M177)),IF(MONTH(M177)&gt;12,1,MONTH(M177)+1),DAY($B$9))))</f>
        <v>50069</v>
      </c>
    </row>
    <row r="179" s="31" customFormat="true" ht="14.65" hidden="false" customHeight="false" outlineLevel="0" collapsed="false">
      <c r="A179" s="55" t="n">
        <v>171</v>
      </c>
      <c r="B179" s="42" t="n">
        <v>50082</v>
      </c>
      <c r="C179" s="56" t="n">
        <f aca="false">IF((C178-H178)&lt;0,0,C178-F178)</f>
        <v>394333.3826968</v>
      </c>
      <c r="D179" s="57" t="n">
        <f aca="false">E179/$C$1*$C$3</f>
        <v>0</v>
      </c>
      <c r="E179" s="58" t="n">
        <f aca="false">(B179-B178)*C179*$C$1/360</f>
        <v>2376.95400125571</v>
      </c>
      <c r="F179" s="57" t="n">
        <f aca="false">IF(C179&lt;G179*AND(A179=C174),C179,G179-D179-E179)</f>
        <v>4653.35506428054</v>
      </c>
      <c r="G179" s="59" t="n">
        <f aca="false">IF(C179,($C$5*($C$1+$C$3)/12*365/360)/(1-((1+($C$1+$C$3)/12*365/360)^(-$C$4)))+$C$5*$C$2,0)</f>
        <v>7030.30906553625</v>
      </c>
      <c r="H179" s="57" t="n">
        <f aca="false">IF(A179&lt;&gt;$C$4,G179,C179+D179+E179)</f>
        <v>7030.30906553625</v>
      </c>
      <c r="I179" s="26"/>
      <c r="J179" s="71"/>
      <c r="K179" s="55" t="n">
        <f aca="false">H179+I179+J179</f>
        <v>7030.30906553625</v>
      </c>
      <c r="L179" s="26"/>
      <c r="M179" s="42" t="n">
        <f aca="false">IF(C179=0,0,IF(MONTH(M178)=1*AND(DAY($B$9)&gt;28),DATE(YEAR(M178),MONTH(M178)+2,1)-"1",DATE(YEAR(IF(MONTH(M178)&gt;12,YEAR(M178)+1,M178)),IF(MONTH(M178)&gt;12,1,MONTH(M178)+1),DAY($B$9))))</f>
        <v>50099</v>
      </c>
    </row>
    <row r="180" s="31" customFormat="true" ht="14.65" hidden="false" customHeight="false" outlineLevel="0" collapsed="false">
      <c r="A180" s="55" t="n">
        <v>172</v>
      </c>
      <c r="B180" s="42" t="n">
        <v>50110</v>
      </c>
      <c r="C180" s="56" t="n">
        <f aca="false">IF((C179-H179)&lt;0,0,C179-F179)</f>
        <v>389680.02763252</v>
      </c>
      <c r="D180" s="57" t="n">
        <f aca="false">E180/$C$1*$C$3</f>
        <v>0</v>
      </c>
      <c r="E180" s="58" t="n">
        <f aca="false">(B180-B179)*C180*$C$1/360</f>
        <v>2121.59126155483</v>
      </c>
      <c r="F180" s="57" t="n">
        <f aca="false">IF(C180&lt;G180*AND(A180=C175),C180,G180-D180-E180)</f>
        <v>4908.71780398142</v>
      </c>
      <c r="G180" s="59" t="n">
        <f aca="false">IF(C180,($C$5*($C$1+$C$3)/12*365/360)/(1-((1+($C$1+$C$3)/12*365/360)^(-$C$4)))+$C$5*$C$2,0)</f>
        <v>7030.30906553625</v>
      </c>
      <c r="H180" s="57" t="n">
        <f aca="false">IF(A180&lt;&gt;$C$4,G180,C180+D180+E180)</f>
        <v>7030.30906553625</v>
      </c>
      <c r="I180" s="26"/>
      <c r="J180" s="71"/>
      <c r="K180" s="55" t="n">
        <f aca="false">H180+I180+J180</f>
        <v>7030.30906553625</v>
      </c>
      <c r="L180" s="26"/>
      <c r="M180" s="42" t="n">
        <f aca="false">IF(C180=0,0,IF(MONTH(M179)=1*AND(DAY($B$9)&gt;28),DATE(YEAR(M179),MONTH(M179)+2,1)-"1",DATE(YEAR(IF(MONTH(M179)&gt;12,YEAR(M179)+1,M179)),IF(MONTH(M179)&gt;12,1,MONTH(M179)+1),DAY($B$9))))</f>
        <v>50128</v>
      </c>
    </row>
    <row r="181" s="31" customFormat="true" ht="14.65" hidden="false" customHeight="false" outlineLevel="0" collapsed="false">
      <c r="A181" s="55" t="n">
        <v>173</v>
      </c>
      <c r="B181" s="42" t="n">
        <v>50141</v>
      </c>
      <c r="C181" s="56" t="n">
        <f aca="false">IF((C180-H180)&lt;0,0,C180-F180)</f>
        <v>384771.309828538</v>
      </c>
      <c r="D181" s="57" t="n">
        <f aca="false">E181/$C$1*$C$3</f>
        <v>0</v>
      </c>
      <c r="E181" s="58" t="n">
        <f aca="false">(B181-B180)*C181*$C$1/360</f>
        <v>2319.31595091091</v>
      </c>
      <c r="F181" s="57" t="n">
        <f aca="false">IF(C181&lt;G181*AND(A181=C176),C181,G181-D181-E181)</f>
        <v>4710.99311462534</v>
      </c>
      <c r="G181" s="59" t="n">
        <f aca="false">IF(C181,($C$5*($C$1+$C$3)/12*365/360)/(1-((1+($C$1+$C$3)/12*365/360)^(-$C$4)))+$C$5*$C$2,0)</f>
        <v>7030.30906553625</v>
      </c>
      <c r="H181" s="57" t="n">
        <f aca="false">IF(A181&lt;&gt;$C$4,G181,C181+D181+E181)</f>
        <v>7030.30906553625</v>
      </c>
      <c r="I181" s="26"/>
      <c r="J181" s="71"/>
      <c r="K181" s="55" t="n">
        <f aca="false">H181+I181+J181</f>
        <v>7030.30906553625</v>
      </c>
      <c r="L181" s="26"/>
      <c r="M181" s="42" t="n">
        <f aca="false">IF(C181=0,0,IF(MONTH(M180)=1*AND(DAY($B$9)&gt;28),DATE(YEAR(M180),MONTH(M180)+2,1)-"1",DATE(YEAR(IF(MONTH(M180)&gt;12,YEAR(M180)+1,M180)),IF(MONTH(M180)&gt;12,1,MONTH(M180)+1),DAY($B$9))))</f>
        <v>50159</v>
      </c>
    </row>
    <row r="182" s="31" customFormat="true" ht="14.65" hidden="false" customHeight="false" outlineLevel="0" collapsed="false">
      <c r="A182" s="55" t="n">
        <v>174</v>
      </c>
      <c r="B182" s="42" t="n">
        <v>50171</v>
      </c>
      <c r="C182" s="56" t="n">
        <f aca="false">IF((C181-H181)&lt;0,0,C181-F181)</f>
        <v>380060.316713913</v>
      </c>
      <c r="D182" s="57" t="n">
        <f aca="false">E182/$C$1*$C$3</f>
        <v>0</v>
      </c>
      <c r="E182" s="58" t="n">
        <f aca="false">(B182-B181)*C182*$C$1/360</f>
        <v>2217.01851416449</v>
      </c>
      <c r="F182" s="57" t="n">
        <f aca="false">IF(C182&lt;G182*AND(A182=C177),C182,G182-D182-E182)</f>
        <v>4813.29055137176</v>
      </c>
      <c r="G182" s="59" t="n">
        <f aca="false">IF(C182,($C$5*($C$1+$C$3)/12*365/360)/(1-((1+($C$1+$C$3)/12*365/360)^(-$C$4)))+$C$5*$C$2,0)</f>
        <v>7030.30906553625</v>
      </c>
      <c r="H182" s="57" t="n">
        <f aca="false">IF(A182&lt;&gt;$C$4,G182,C182+D182+E182)</f>
        <v>7030.30906553625</v>
      </c>
      <c r="I182" s="26"/>
      <c r="J182" s="71"/>
      <c r="K182" s="55" t="n">
        <f aca="false">H182+I182+J182</f>
        <v>7030.30906553625</v>
      </c>
      <c r="L182" s="26"/>
      <c r="M182" s="42" t="n">
        <f aca="false">IF(C182=0,0,IF(MONTH(M181)=1*AND(DAY($B$9)&gt;28),DATE(YEAR(M181),MONTH(M181)+2,1)-"1",DATE(YEAR(IF(MONTH(M181)&gt;12,YEAR(M181)+1,M181)),IF(MONTH(M181)&gt;12,1,MONTH(M181)+1),DAY($B$9))))</f>
        <v>50189</v>
      </c>
    </row>
    <row r="183" s="31" customFormat="true" ht="14.65" hidden="false" customHeight="false" outlineLevel="0" collapsed="false">
      <c r="A183" s="55" t="n">
        <v>175</v>
      </c>
      <c r="B183" s="42" t="n">
        <v>50202</v>
      </c>
      <c r="C183" s="56" t="n">
        <f aca="false">IF((C182-H182)&lt;0,0,C182-F182)</f>
        <v>375247.026162541</v>
      </c>
      <c r="D183" s="57" t="n">
        <f aca="false">E183/$C$1*$C$3</f>
        <v>0</v>
      </c>
      <c r="E183" s="58" t="n">
        <f aca="false">(B183-B182)*C183*$C$1/360</f>
        <v>2261.90568547976</v>
      </c>
      <c r="F183" s="57" t="n">
        <f aca="false">IF(C183&lt;G183*AND(A183=C178),C183,G183-D183-E183)</f>
        <v>4768.40338005649</v>
      </c>
      <c r="G183" s="59" t="n">
        <f aca="false">IF(C183,($C$5*($C$1+$C$3)/12*365/360)/(1-((1+($C$1+$C$3)/12*365/360)^(-$C$4)))+$C$5*$C$2,0)</f>
        <v>7030.30906553625</v>
      </c>
      <c r="H183" s="57" t="n">
        <f aca="false">IF(A183&lt;&gt;$C$4,G183,C183+D183+E183)</f>
        <v>7030.30906553625</v>
      </c>
      <c r="I183" s="26"/>
      <c r="J183" s="71"/>
      <c r="K183" s="55" t="n">
        <f aca="false">H183+I183+J183</f>
        <v>7030.30906553625</v>
      </c>
      <c r="L183" s="26"/>
      <c r="M183" s="42" t="n">
        <f aca="false">IF(C183=0,0,IF(MONTH(M182)=1*AND(DAY($B$9)&gt;28),DATE(YEAR(M182),MONTH(M182)+2,1)-"1",DATE(YEAR(IF(MONTH(M182)&gt;12,YEAR(M182)+1,M182)),IF(MONTH(M182)&gt;12,1,MONTH(M182)+1),DAY($B$9))))</f>
        <v>50220</v>
      </c>
    </row>
    <row r="184" s="31" customFormat="true" ht="14.65" hidden="false" customHeight="false" outlineLevel="0" collapsed="false">
      <c r="A184" s="55" t="n">
        <v>176</v>
      </c>
      <c r="B184" s="42" t="n">
        <v>50232</v>
      </c>
      <c r="C184" s="56" t="n">
        <f aca="false">IF((C183-H183)&lt;0,0,C183-F183)</f>
        <v>370478.622782485</v>
      </c>
      <c r="D184" s="57" t="n">
        <f aca="false">E184/$C$1*$C$3</f>
        <v>0</v>
      </c>
      <c r="E184" s="58" t="n">
        <f aca="false">(B184-B183)*C184*$C$1/360</f>
        <v>2161.12529956449</v>
      </c>
      <c r="F184" s="57" t="n">
        <f aca="false">IF(C184&lt;G184*AND(A184=C179),C184,G184-D184-E184)</f>
        <v>4869.18376597175</v>
      </c>
      <c r="G184" s="59" t="n">
        <f aca="false">IF(C184,($C$5*($C$1+$C$3)/12*365/360)/(1-((1+($C$1+$C$3)/12*365/360)^(-$C$4)))+$C$5*$C$2,0)</f>
        <v>7030.30906553625</v>
      </c>
      <c r="H184" s="57" t="n">
        <f aca="false">IF(A184&lt;&gt;$C$4,G184,C184+D184+E184)</f>
        <v>7030.30906553625</v>
      </c>
      <c r="I184" s="26"/>
      <c r="J184" s="71"/>
      <c r="K184" s="55" t="n">
        <f aca="false">H184+I184+J184</f>
        <v>7030.30906553625</v>
      </c>
      <c r="L184" s="26"/>
      <c r="M184" s="42" t="n">
        <f aca="false">IF(C184=0,0,IF(MONTH(M183)=1*AND(DAY($B$9)&gt;28),DATE(YEAR(M183),MONTH(M183)+2,1)-"1",DATE(YEAR(IF(MONTH(M183)&gt;12,YEAR(M183)+1,M183)),IF(MONTH(M183)&gt;12,1,MONTH(M183)+1),DAY($B$9))))</f>
        <v>50250</v>
      </c>
    </row>
    <row r="185" s="31" customFormat="true" ht="14.65" hidden="false" customHeight="false" outlineLevel="0" collapsed="false">
      <c r="A185" s="55" t="n">
        <v>177</v>
      </c>
      <c r="B185" s="42" t="n">
        <v>50263</v>
      </c>
      <c r="C185" s="56" t="n">
        <f aca="false">IF((C184-H184)&lt;0,0,C184-F184)</f>
        <v>365609.439016513</v>
      </c>
      <c r="D185" s="57" t="n">
        <f aca="false">E185/$C$1*$C$3</f>
        <v>0</v>
      </c>
      <c r="E185" s="58" t="n">
        <f aca="false">(B185-B184)*C185*$C$1/360</f>
        <v>2203.81245184954</v>
      </c>
      <c r="F185" s="57" t="n">
        <f aca="false">IF(C185&lt;G185*AND(A185=C180),C185,G185-D185-E185)</f>
        <v>4826.49661368671</v>
      </c>
      <c r="G185" s="59" t="n">
        <f aca="false">IF(C185,($C$5*($C$1+$C$3)/12*365/360)/(1-((1+($C$1+$C$3)/12*365/360)^(-$C$4)))+$C$5*$C$2,0)</f>
        <v>7030.30906553625</v>
      </c>
      <c r="H185" s="57" t="n">
        <f aca="false">IF(A185&lt;&gt;$C$4,G185,C185+D185+E185)</f>
        <v>7030.30906553625</v>
      </c>
      <c r="I185" s="26"/>
      <c r="J185" s="71"/>
      <c r="K185" s="55" t="n">
        <f aca="false">H185+I185+J185</f>
        <v>7030.30906553625</v>
      </c>
      <c r="L185" s="26"/>
      <c r="M185" s="42" t="n">
        <f aca="false">IF(C185=0,0,IF(MONTH(M184)=1*AND(DAY($B$9)&gt;28),DATE(YEAR(M184),MONTH(M184)+2,1)-"1",DATE(YEAR(IF(MONTH(M184)&gt;12,YEAR(M184)+1,M184)),IF(MONTH(M184)&gt;12,1,MONTH(M184)+1),DAY($B$9))))</f>
        <v>50281</v>
      </c>
    </row>
    <row r="186" s="31" customFormat="true" ht="14.65" hidden="false" customHeight="false" outlineLevel="0" collapsed="false">
      <c r="A186" s="55" t="n">
        <v>178</v>
      </c>
      <c r="B186" s="42" t="n">
        <v>50294</v>
      </c>
      <c r="C186" s="56" t="n">
        <f aca="false">IF((C185-H185)&lt;0,0,C185-F185)</f>
        <v>360782.942402826</v>
      </c>
      <c r="D186" s="57" t="n">
        <f aca="false">E186/$C$1*$C$3</f>
        <v>0</v>
      </c>
      <c r="E186" s="58" t="n">
        <f aca="false">(B186-B185)*C186*$C$1/360</f>
        <v>2174.71940281704</v>
      </c>
      <c r="F186" s="57" t="n">
        <f aca="false">IF(C186&lt;G186*AND(A186=C181),C186,G186-D186-E186)</f>
        <v>4855.58966271921</v>
      </c>
      <c r="G186" s="59" t="n">
        <f aca="false">IF(C186,($C$5*($C$1+$C$3)/12*365/360)/(1-((1+($C$1+$C$3)/12*365/360)^(-$C$4)))+$C$5*$C$2,0)</f>
        <v>7030.30906553625</v>
      </c>
      <c r="H186" s="57" t="n">
        <f aca="false">IF(A186&lt;&gt;$C$4,G186,C186+D186+E186)</f>
        <v>7030.30906553625</v>
      </c>
      <c r="I186" s="26"/>
      <c r="J186" s="26"/>
      <c r="K186" s="55" t="n">
        <f aca="false">H186+I186+J186</f>
        <v>7030.30906553625</v>
      </c>
      <c r="L186" s="26"/>
      <c r="M186" s="42" t="n">
        <f aca="false">IF(C186=0,0,IF(MONTH(M185)=1*AND(DAY($B$9)&gt;28),DATE(YEAR(M185),MONTH(M185)+2,1)-"1",DATE(YEAR(IF(MONTH(M185)&gt;12,YEAR(M185)+1,M185)),IF(MONTH(M185)&gt;12,1,MONTH(M185)+1),DAY($B$9))))</f>
        <v>50312</v>
      </c>
    </row>
    <row r="187" s="31" customFormat="true" ht="14.65" hidden="false" customHeight="false" outlineLevel="0" collapsed="false">
      <c r="A187" s="55" t="n">
        <v>179</v>
      </c>
      <c r="B187" s="42" t="n">
        <v>50324</v>
      </c>
      <c r="C187" s="56" t="n">
        <f aca="false">IF((C186-H186)&lt;0,0,C186-F186)</f>
        <v>355927.352740107</v>
      </c>
      <c r="D187" s="57" t="n">
        <f aca="false">E187/$C$1*$C$3</f>
        <v>0</v>
      </c>
      <c r="E187" s="58" t="n">
        <f aca="false">(B187-B186)*C187*$C$1/360</f>
        <v>2076.24289098396</v>
      </c>
      <c r="F187" s="57" t="n">
        <f aca="false">IF(C187&lt;G187*AND(A187=C182),C187,G187-D187-E187)</f>
        <v>4954.06617455229</v>
      </c>
      <c r="G187" s="59" t="n">
        <f aca="false">IF(C187,($C$5*($C$1+$C$3)/12*365/360)/(1-((1+($C$1+$C$3)/12*365/360)^(-$C$4)))+$C$5*$C$2,0)</f>
        <v>7030.30906553625</v>
      </c>
      <c r="H187" s="57" t="n">
        <f aca="false">IF(A187&lt;&gt;$C$4,G187,C187+D187+E187)</f>
        <v>7030.30906553625</v>
      </c>
      <c r="I187" s="26"/>
      <c r="J187" s="71"/>
      <c r="K187" s="55" t="n">
        <f aca="false">H187+I187+J187</f>
        <v>7030.30906553625</v>
      </c>
      <c r="L187" s="26"/>
      <c r="M187" s="42" t="n">
        <f aca="false">IF(C187=0,0,IF(MONTH(M186)=1*AND(DAY($B$9)&gt;28),DATE(YEAR(M186),MONTH(M186)+2,1)-"1",DATE(YEAR(IF(MONTH(M186)&gt;12,YEAR(M186)+1,M186)),IF(MONTH(M186)&gt;12,1,MONTH(M186)+1),DAY($B$9))))</f>
        <v>50342</v>
      </c>
    </row>
    <row r="188" s="31" customFormat="true" ht="14.65" hidden="false" customHeight="false" outlineLevel="0" collapsed="false">
      <c r="A188" s="55" t="n">
        <v>180</v>
      </c>
      <c r="B188" s="42" t="n">
        <v>50355</v>
      </c>
      <c r="C188" s="56" t="n">
        <f aca="false">IF((C187-H187)&lt;0,0,C187-F187)</f>
        <v>350973.286565555</v>
      </c>
      <c r="D188" s="57" t="n">
        <f aca="false">E188/$C$1*$C$3</f>
        <v>0</v>
      </c>
      <c r="E188" s="58" t="n">
        <f aca="false">(B188-B187)*C188*$C$1/360</f>
        <v>2115.58897735348</v>
      </c>
      <c r="F188" s="57" t="n">
        <f aca="false">IF(C188&lt;G188*AND(A188=C183),C188,G188-D188-E188)</f>
        <v>4914.72008818277</v>
      </c>
      <c r="G188" s="59" t="n">
        <f aca="false">IF(C188,($C$5*($C$1+$C$3)/12*365/360)/(1-((1+($C$1+$C$3)/12*365/360)^(-$C$4)))+$C$5*$C$2,0)</f>
        <v>7030.30906553625</v>
      </c>
      <c r="H188" s="57" t="n">
        <f aca="false">IF(A188&lt;&gt;$C$4,G188,C188+D188+E188)</f>
        <v>7030.30906553625</v>
      </c>
      <c r="I188" s="26"/>
      <c r="J188" s="71"/>
      <c r="K188" s="55" t="n">
        <f aca="false">H188+I188+J188</f>
        <v>7030.30906553625</v>
      </c>
      <c r="L188" s="26"/>
      <c r="M188" s="42" t="n">
        <f aca="false">IF(C188=0,0,IF(MONTH(M187)=1*AND(DAY($B$9)&gt;28),DATE(YEAR(M187),MONTH(M187)+2,1)-"1",DATE(YEAR(IF(MONTH(M187)&gt;12,YEAR(M187)+1,M187)),IF(MONTH(M187)&gt;12,1,MONTH(M187)+1),DAY($B$9))))</f>
        <v>50373</v>
      </c>
    </row>
    <row r="189" s="31" customFormat="true" ht="14.65" hidden="false" customHeight="false" outlineLevel="0" collapsed="false">
      <c r="A189" s="55" t="n">
        <v>181</v>
      </c>
      <c r="B189" s="42" t="n">
        <v>50385</v>
      </c>
      <c r="C189" s="56" t="n">
        <f aca="false">IF((C188-H188)&lt;0,0,C188-F188)</f>
        <v>346058.566477372</v>
      </c>
      <c r="D189" s="57" t="n">
        <f aca="false">E189/$C$1*$C$3</f>
        <v>0</v>
      </c>
      <c r="E189" s="58" t="n">
        <f aca="false">(B189-B188)*C189*$C$1/360</f>
        <v>2018.674971118</v>
      </c>
      <c r="F189" s="57" t="n">
        <f aca="false">IF(C189&lt;G189*AND(A189=C184),C189,G189-D189-E189)</f>
        <v>5011.63409441825</v>
      </c>
      <c r="G189" s="59" t="n">
        <f aca="false">IF(C189,($C$5*($C$1+$C$3)/12*365/360)/(1-((1+($C$1+$C$3)/12*365/360)^(-$C$4)))+$C$5*$C$2,0)</f>
        <v>7030.30906553625</v>
      </c>
      <c r="H189" s="57" t="n">
        <f aca="false">IF(A189&lt;&gt;$C$4,G189,C189+D189+E189)</f>
        <v>7030.30906553625</v>
      </c>
      <c r="I189" s="26"/>
      <c r="J189" s="26" t="n">
        <f aca="false">IF(C189=0,0,(0.25%*$H$2)+(0%*$C$5))</f>
        <v>3250</v>
      </c>
      <c r="K189" s="55" t="n">
        <f aca="false">H189+I189+J189</f>
        <v>10280.3090655362</v>
      </c>
      <c r="L189" s="26"/>
      <c r="M189" s="42" t="n">
        <f aca="false">IF(C189=0,0,IF(MONTH(M188)=1*AND(DAY($B$9)&gt;28),DATE(YEAR(M188),MONTH(M188)+2,1)-"1",DATE(YEAR(IF(MONTH(M188)&gt;12,YEAR(M188)+1,M188)),IF(MONTH(M188)&gt;12,1,MONTH(M188)+1),DAY($B$9))))</f>
        <v>50403</v>
      </c>
    </row>
    <row r="190" s="31" customFormat="true" ht="14.65" hidden="false" customHeight="false" outlineLevel="0" collapsed="false">
      <c r="A190" s="55" t="n">
        <v>182</v>
      </c>
      <c r="B190" s="42" t="n">
        <v>50416</v>
      </c>
      <c r="C190" s="56" t="n">
        <f aca="false">IF((C189-H189)&lt;0,0,C189-F189)</f>
        <v>341046.932382954</v>
      </c>
      <c r="D190" s="57" t="n">
        <f aca="false">E190/$C$1*$C$3</f>
        <v>0</v>
      </c>
      <c r="E190" s="58" t="n">
        <f aca="false">(B190-B189)*C190*$C$1/360</f>
        <v>2055.75512019725</v>
      </c>
      <c r="F190" s="57" t="n">
        <f aca="false">IF(C190&lt;G190*AND(A190=C185),C190,G190-D190-E190)</f>
        <v>4974.553945339</v>
      </c>
      <c r="G190" s="59" t="n">
        <f aca="false">IF(C190,($C$5*($C$1+$C$3)/12*365/360)/(1-((1+($C$1+$C$3)/12*365/360)^(-$C$4)))+$C$5*$C$2,0)</f>
        <v>7030.30906553625</v>
      </c>
      <c r="H190" s="57" t="n">
        <f aca="false">IF(A190&lt;&gt;$C$4,G190,C190+D190+E190)</f>
        <v>7030.30906553625</v>
      </c>
      <c r="I190" s="26"/>
      <c r="J190" s="71"/>
      <c r="K190" s="55" t="n">
        <f aca="false">H190+I190+J190</f>
        <v>7030.30906553625</v>
      </c>
      <c r="L190" s="26"/>
      <c r="M190" s="42" t="n">
        <f aca="false">IF(C190=0,0,IF(MONTH(M189)=1*AND(DAY($B$9)&gt;28),DATE(YEAR(M189),MONTH(M189)+2,1)-"1",DATE(YEAR(IF(MONTH(M189)&gt;12,YEAR(M189)+1,M189)),IF(MONTH(M189)&gt;12,1,MONTH(M189)+1),DAY($B$9))))</f>
        <v>50434</v>
      </c>
    </row>
    <row r="191" s="31" customFormat="true" ht="14.65" hidden="false" customHeight="false" outlineLevel="0" collapsed="false">
      <c r="A191" s="55" t="n">
        <v>183</v>
      </c>
      <c r="B191" s="42" t="n">
        <v>50447</v>
      </c>
      <c r="C191" s="56" t="n">
        <f aca="false">IF((C190-H190)&lt;0,0,C190-F190)</f>
        <v>336072.378437615</v>
      </c>
      <c r="D191" s="57" t="n">
        <f aca="false">E191/$C$1*$C$3</f>
        <v>0</v>
      </c>
      <c r="E191" s="58" t="n">
        <f aca="false">(B191-B190)*C191*$C$1/360</f>
        <v>2025.76961447118</v>
      </c>
      <c r="F191" s="57" t="n">
        <f aca="false">IF(C191&lt;G191*AND(A191=C186),C191,G191-D191-E191)</f>
        <v>5004.53945106507</v>
      </c>
      <c r="G191" s="59" t="n">
        <f aca="false">IF(C191,($C$5*($C$1+$C$3)/12*365/360)/(1-((1+($C$1+$C$3)/12*365/360)^(-$C$4)))+$C$5*$C$2,0)</f>
        <v>7030.30906553625</v>
      </c>
      <c r="H191" s="57" t="n">
        <f aca="false">IF(A191&lt;&gt;$C$4,G191,C191+D191+E191)</f>
        <v>7030.30906553625</v>
      </c>
      <c r="I191" s="26"/>
      <c r="J191" s="71"/>
      <c r="K191" s="55" t="n">
        <f aca="false">H191+I191+J191</f>
        <v>7030.30906553625</v>
      </c>
      <c r="L191" s="26"/>
      <c r="M191" s="42" t="n">
        <f aca="false">IF(C191=0,0,IF(MONTH(M190)=1*AND(DAY($B$9)&gt;28),DATE(YEAR(M190),MONTH(M190)+2,1)-"1",DATE(YEAR(IF(MONTH(M190)&gt;12,YEAR(M190)+1,M190)),IF(MONTH(M190)&gt;12,1,MONTH(M190)+1),DAY($B$9))))</f>
        <v>50464</v>
      </c>
    </row>
    <row r="192" s="31" customFormat="true" ht="14.65" hidden="false" customHeight="false" outlineLevel="0" collapsed="false">
      <c r="A192" s="55" t="n">
        <v>184</v>
      </c>
      <c r="B192" s="42" t="n">
        <v>50475</v>
      </c>
      <c r="C192" s="56" t="n">
        <f aca="false">IF((C191-H191)&lt;0,0,C191-F191)</f>
        <v>331067.83898655</v>
      </c>
      <c r="D192" s="57" t="n">
        <f aca="false">E192/$C$1*$C$3</f>
        <v>0</v>
      </c>
      <c r="E192" s="58" t="n">
        <f aca="false">(B192-B191)*C192*$C$1/360</f>
        <v>1802.48045670455</v>
      </c>
      <c r="F192" s="57" t="n">
        <f aca="false">IF(C192&lt;G192*AND(A192=C187),C192,G192-D192-E192)</f>
        <v>5227.8286088317</v>
      </c>
      <c r="G192" s="59" t="n">
        <f aca="false">IF(C192,($C$5*($C$1+$C$3)/12*365/360)/(1-((1+($C$1+$C$3)/12*365/360)^(-$C$4)))+$C$5*$C$2,0)</f>
        <v>7030.30906553625</v>
      </c>
      <c r="H192" s="57" t="n">
        <f aca="false">IF(A192&lt;&gt;$C$4,G192,C192+D192+E192)</f>
        <v>7030.30906553625</v>
      </c>
      <c r="I192" s="26"/>
      <c r="J192" s="71"/>
      <c r="K192" s="55" t="n">
        <f aca="false">H192+I192+J192</f>
        <v>7030.30906553625</v>
      </c>
      <c r="L192" s="26"/>
      <c r="M192" s="42" t="n">
        <f aca="false">IF(C192=0,0,IF(MONTH(M191)=1*AND(DAY($B$9)&gt;28),DATE(YEAR(M191),MONTH(M191)+2,1)-"1",DATE(YEAR(IF(MONTH(M191)&gt;12,YEAR(M191)+1,M191)),IF(MONTH(M191)&gt;12,1,MONTH(M191)+1),DAY($B$9))))</f>
        <v>50493</v>
      </c>
    </row>
    <row r="193" s="31" customFormat="true" ht="14.65" hidden="false" customHeight="false" outlineLevel="0" collapsed="false">
      <c r="A193" s="55" t="n">
        <v>185</v>
      </c>
      <c r="B193" s="42" t="n">
        <v>50506</v>
      </c>
      <c r="C193" s="56" t="n">
        <f aca="false">IF((C192-H192)&lt;0,0,C192-F192)</f>
        <v>325840.010377718</v>
      </c>
      <c r="D193" s="57" t="n">
        <f aca="false">E193/$C$1*$C$3</f>
        <v>0</v>
      </c>
      <c r="E193" s="58" t="n">
        <f aca="false">(B193-B192)*C193*$C$1/360</f>
        <v>1964.09117366569</v>
      </c>
      <c r="F193" s="57" t="n">
        <f aca="false">IF(C193&lt;G193*AND(A193=C188),C193,G193-D193-E193)</f>
        <v>5066.21789187056</v>
      </c>
      <c r="G193" s="59" t="n">
        <f aca="false">IF(C193,($C$5*($C$1+$C$3)/12*365/360)/(1-((1+($C$1+$C$3)/12*365/360)^(-$C$4)))+$C$5*$C$2,0)</f>
        <v>7030.30906553625</v>
      </c>
      <c r="H193" s="57" t="n">
        <f aca="false">IF(A193&lt;&gt;$C$4,G193,C193+D193+E193)</f>
        <v>7030.30906553625</v>
      </c>
      <c r="I193" s="26"/>
      <c r="J193" s="71"/>
      <c r="K193" s="55" t="n">
        <f aca="false">H193+I193+J193</f>
        <v>7030.30906553625</v>
      </c>
      <c r="L193" s="26"/>
      <c r="M193" s="42" t="n">
        <f aca="false">IF(C193=0,0,IF(MONTH(M192)=1*AND(DAY($B$9)&gt;28),DATE(YEAR(M192),MONTH(M192)+2,1)-"1",DATE(YEAR(IF(MONTH(M192)&gt;12,YEAR(M192)+1,M192)),IF(MONTH(M192)&gt;12,1,MONTH(M192)+1),DAY($B$9))))</f>
        <v>50524</v>
      </c>
    </row>
    <row r="194" s="31" customFormat="true" ht="14.65" hidden="false" customHeight="false" outlineLevel="0" collapsed="false">
      <c r="A194" s="55" t="n">
        <v>186</v>
      </c>
      <c r="B194" s="42" t="n">
        <v>50536</v>
      </c>
      <c r="C194" s="56" t="n">
        <f aca="false">IF((C193-H193)&lt;0,0,C193-F193)</f>
        <v>320773.792485847</v>
      </c>
      <c r="D194" s="57" t="n">
        <f aca="false">E194/$C$1*$C$3</f>
        <v>0</v>
      </c>
      <c r="E194" s="58" t="n">
        <f aca="false">(B194-B193)*C194*$C$1/360</f>
        <v>1871.18045616744</v>
      </c>
      <c r="F194" s="57" t="n">
        <f aca="false">IF(C194&lt;G194*AND(A194=C189),C194,G194-D194-E194)</f>
        <v>5159.1286093688</v>
      </c>
      <c r="G194" s="59" t="n">
        <f aca="false">IF(C194,($C$5*($C$1+$C$3)/12*365/360)/(1-((1+($C$1+$C$3)/12*365/360)^(-$C$4)))+$C$5*$C$2,0)</f>
        <v>7030.30906553625</v>
      </c>
      <c r="H194" s="57" t="n">
        <f aca="false">IF(A194&lt;&gt;$C$4,G194,C194+D194+E194)</f>
        <v>7030.30906553625</v>
      </c>
      <c r="I194" s="26"/>
      <c r="J194" s="71"/>
      <c r="K194" s="55" t="n">
        <f aca="false">H194+I194+J194</f>
        <v>7030.30906553625</v>
      </c>
      <c r="L194" s="26"/>
      <c r="M194" s="42" t="n">
        <f aca="false">IF(C194=0,0,IF(MONTH(M193)=1*AND(DAY($B$9)&gt;28),DATE(YEAR(M193),MONTH(M193)+2,1)-"1",DATE(YEAR(IF(MONTH(M193)&gt;12,YEAR(M193)+1,M193)),IF(MONTH(M193)&gt;12,1,MONTH(M193)+1),DAY($B$9))))</f>
        <v>50554</v>
      </c>
    </row>
    <row r="195" s="31" customFormat="true" ht="14.65" hidden="false" customHeight="false" outlineLevel="0" collapsed="false">
      <c r="A195" s="55" t="n">
        <v>187</v>
      </c>
      <c r="B195" s="42" t="n">
        <v>50567</v>
      </c>
      <c r="C195" s="56" t="n">
        <f aca="false">IF((C194-H194)&lt;0,0,C194-F194)</f>
        <v>315614.663876479</v>
      </c>
      <c r="D195" s="57" t="n">
        <f aca="false">E195/$C$1*$C$3</f>
        <v>0</v>
      </c>
      <c r="E195" s="58" t="n">
        <f aca="false">(B195-B194)*C195*$C$1/360</f>
        <v>1902.45505725544</v>
      </c>
      <c r="F195" s="57" t="n">
        <f aca="false">IF(C195&lt;G195*AND(A195=C190),C195,G195-D195-E195)</f>
        <v>5127.85400828081</v>
      </c>
      <c r="G195" s="59" t="n">
        <f aca="false">IF(C195,($C$5*($C$1+$C$3)/12*365/360)/(1-((1+($C$1+$C$3)/12*365/360)^(-$C$4)))+$C$5*$C$2,0)</f>
        <v>7030.30906553625</v>
      </c>
      <c r="H195" s="57" t="n">
        <f aca="false">IF(A195&lt;&gt;$C$4,G195,C195+D195+E195)</f>
        <v>7030.30906553625</v>
      </c>
      <c r="I195" s="26"/>
      <c r="J195" s="71"/>
      <c r="K195" s="55" t="n">
        <f aca="false">H195+I195+J195</f>
        <v>7030.30906553625</v>
      </c>
      <c r="L195" s="26"/>
      <c r="M195" s="42" t="n">
        <f aca="false">IF(C195=0,0,IF(MONTH(M194)=1*AND(DAY($B$9)&gt;28),DATE(YEAR(M194),MONTH(M194)+2,1)-"1",DATE(YEAR(IF(MONTH(M194)&gt;12,YEAR(M194)+1,M194)),IF(MONTH(M194)&gt;12,1,MONTH(M194)+1),DAY($B$9))))</f>
        <v>50585</v>
      </c>
    </row>
    <row r="196" s="31" customFormat="true" ht="14.65" hidden="false" customHeight="false" outlineLevel="0" collapsed="false">
      <c r="A196" s="55" t="n">
        <v>188</v>
      </c>
      <c r="B196" s="42" t="n">
        <v>50597</v>
      </c>
      <c r="C196" s="56" t="n">
        <f aca="false">IF((C195-H195)&lt;0,0,C195-F195)</f>
        <v>310486.809868198</v>
      </c>
      <c r="D196" s="57" t="n">
        <f aca="false">E196/$C$1*$C$3</f>
        <v>0</v>
      </c>
      <c r="E196" s="58" t="n">
        <f aca="false">(B196-B195)*C196*$C$1/360</f>
        <v>1811.17305756449</v>
      </c>
      <c r="F196" s="57" t="n">
        <f aca="false">IF(C196&lt;G196*AND(A196=C191),C196,G196-D196-E196)</f>
        <v>5219.13600797176</v>
      </c>
      <c r="G196" s="59" t="n">
        <f aca="false">IF(C196,($C$5*($C$1+$C$3)/12*365/360)/(1-((1+($C$1+$C$3)/12*365/360)^(-$C$4)))+$C$5*$C$2,0)</f>
        <v>7030.30906553625</v>
      </c>
      <c r="H196" s="57" t="n">
        <f aca="false">IF(A196&lt;&gt;$C$4,G196,C196+D196+E196)</f>
        <v>7030.30906553625</v>
      </c>
      <c r="I196" s="26"/>
      <c r="J196" s="71"/>
      <c r="K196" s="55" t="n">
        <f aca="false">H196+I196+J196</f>
        <v>7030.30906553625</v>
      </c>
      <c r="L196" s="26"/>
      <c r="M196" s="42" t="n">
        <f aca="false">IF(C196=0,0,IF(MONTH(M195)=1*AND(DAY($B$9)&gt;28),DATE(YEAR(M195),MONTH(M195)+2,1)-"1",DATE(YEAR(IF(MONTH(M195)&gt;12,YEAR(M195)+1,M195)),IF(MONTH(M195)&gt;12,1,MONTH(M195)+1),DAY($B$9))))</f>
        <v>50615</v>
      </c>
    </row>
    <row r="197" s="31" customFormat="true" ht="14.65" hidden="false" customHeight="false" outlineLevel="0" collapsed="false">
      <c r="A197" s="55" t="n">
        <v>189</v>
      </c>
      <c r="B197" s="42" t="n">
        <v>50628</v>
      </c>
      <c r="C197" s="56" t="n">
        <f aca="false">IF((C196-H196)&lt;0,0,C196-F196)</f>
        <v>305267.673860226</v>
      </c>
      <c r="D197" s="57" t="n">
        <f aca="false">E197/$C$1*$C$3</f>
        <v>0</v>
      </c>
      <c r="E197" s="58" t="n">
        <f aca="false">(B197-B196)*C197*$C$1/360</f>
        <v>1840.08570076859</v>
      </c>
      <c r="F197" s="57" t="n">
        <f aca="false">IF(C197&lt;G197*AND(A197=C192),C197,G197-D197-E197)</f>
        <v>5190.22336476766</v>
      </c>
      <c r="G197" s="59" t="n">
        <f aca="false">IF(C197,($C$5*($C$1+$C$3)/12*365/360)/(1-((1+($C$1+$C$3)/12*365/360)^(-$C$4)))+$C$5*$C$2,0)</f>
        <v>7030.30906553625</v>
      </c>
      <c r="H197" s="57" t="n">
        <f aca="false">IF(A197&lt;&gt;$C$4,G197,C197+D197+E197)</f>
        <v>7030.30906553625</v>
      </c>
      <c r="I197" s="26"/>
      <c r="J197" s="71"/>
      <c r="K197" s="55" t="n">
        <f aca="false">H197+I197+J197</f>
        <v>7030.30906553625</v>
      </c>
      <c r="L197" s="26"/>
      <c r="M197" s="42" t="n">
        <f aca="false">IF(C197=0,0,IF(MONTH(M196)=1*AND(DAY($B$9)&gt;28),DATE(YEAR(M196),MONTH(M196)+2,1)-"1",DATE(YEAR(IF(MONTH(M196)&gt;12,YEAR(M196)+1,M196)),IF(MONTH(M196)&gt;12,1,MONTH(M196)+1),DAY($B$9))))</f>
        <v>50646</v>
      </c>
    </row>
    <row r="198" s="31" customFormat="true" ht="14.65" hidden="false" customHeight="false" outlineLevel="0" collapsed="false">
      <c r="A198" s="55" t="n">
        <v>190</v>
      </c>
      <c r="B198" s="42" t="n">
        <v>50659</v>
      </c>
      <c r="C198" s="56" t="n">
        <f aca="false">IF((C197-H197)&lt;0,0,C197-F197)</f>
        <v>300077.450495458</v>
      </c>
      <c r="D198" s="57" t="n">
        <f aca="false">E198/$C$1*$C$3</f>
        <v>0</v>
      </c>
      <c r="E198" s="58" t="n">
        <f aca="false">(B198-B197)*C198*$C$1/360</f>
        <v>1808.80018770874</v>
      </c>
      <c r="F198" s="57" t="n">
        <f aca="false">IF(C198&lt;G198*AND(A198=C193),C198,G198-D198-E198)</f>
        <v>5221.50887782751</v>
      </c>
      <c r="G198" s="59" t="n">
        <f aca="false">IF(C198,($C$5*($C$1+$C$3)/12*365/360)/(1-((1+($C$1+$C$3)/12*365/360)^(-$C$4)))+$C$5*$C$2,0)</f>
        <v>7030.30906553625</v>
      </c>
      <c r="H198" s="57" t="n">
        <f aca="false">IF(A198&lt;&gt;$C$4,G198,C198+D198+E198)</f>
        <v>7030.30906553625</v>
      </c>
      <c r="I198" s="26"/>
      <c r="J198" s="26"/>
      <c r="K198" s="55" t="n">
        <f aca="false">H198+I198+J198</f>
        <v>7030.30906553625</v>
      </c>
      <c r="L198" s="26"/>
      <c r="M198" s="42" t="n">
        <f aca="false">IF(C198=0,0,IF(MONTH(M197)=1*AND(DAY($B$9)&gt;28),DATE(YEAR(M197),MONTH(M197)+2,1)-"1",DATE(YEAR(IF(MONTH(M197)&gt;12,YEAR(M197)+1,M197)),IF(MONTH(M197)&gt;12,1,MONTH(M197)+1),DAY($B$9))))</f>
        <v>50677</v>
      </c>
    </row>
    <row r="199" s="31" customFormat="true" ht="14.65" hidden="false" customHeight="false" outlineLevel="0" collapsed="false">
      <c r="A199" s="55" t="n">
        <v>191</v>
      </c>
      <c r="B199" s="42" t="n">
        <v>50689</v>
      </c>
      <c r="C199" s="56" t="n">
        <f aca="false">IF((C198-H198)&lt;0,0,C198-F198)</f>
        <v>294855.941617631</v>
      </c>
      <c r="D199" s="57" t="n">
        <f aca="false">E199/$C$1*$C$3</f>
        <v>0</v>
      </c>
      <c r="E199" s="58" t="n">
        <f aca="false">(B199-B198)*C199*$C$1/360</f>
        <v>1719.99299276951</v>
      </c>
      <c r="F199" s="57" t="n">
        <f aca="false">IF(C199&lt;G199*AND(A199=C194),C199,G199-D199-E199)</f>
        <v>5310.31607276673</v>
      </c>
      <c r="G199" s="59" t="n">
        <f aca="false">IF(C199,($C$5*($C$1+$C$3)/12*365/360)/(1-((1+($C$1+$C$3)/12*365/360)^(-$C$4)))+$C$5*$C$2,0)</f>
        <v>7030.30906553625</v>
      </c>
      <c r="H199" s="57" t="n">
        <f aca="false">IF(A199&lt;&gt;$C$4,G199,C199+D199+E199)</f>
        <v>7030.30906553625</v>
      </c>
      <c r="I199" s="26"/>
      <c r="J199" s="26"/>
      <c r="K199" s="55" t="n">
        <f aca="false">H199+I199+J199</f>
        <v>7030.30906553625</v>
      </c>
      <c r="L199" s="26"/>
      <c r="M199" s="42" t="n">
        <f aca="false">IF(C199=0,0,IF(MONTH(M198)=1*AND(DAY($B$9)&gt;28),DATE(YEAR(M198),MONTH(M198)+2,1)-"1",DATE(YEAR(IF(MONTH(M198)&gt;12,YEAR(M198)+1,M198)),IF(MONTH(M198)&gt;12,1,MONTH(M198)+1),DAY($B$9))))</f>
        <v>50707</v>
      </c>
    </row>
    <row r="200" s="31" customFormat="true" ht="14.65" hidden="false" customHeight="false" outlineLevel="0" collapsed="false">
      <c r="A200" s="55" t="n">
        <v>192</v>
      </c>
      <c r="B200" s="42" t="n">
        <v>50720</v>
      </c>
      <c r="C200" s="56" t="n">
        <f aca="false">IF((C199-H199)&lt;0,0,C199-F199)</f>
        <v>289545.625544864</v>
      </c>
      <c r="D200" s="57" t="n">
        <f aca="false">E200/$C$1*$C$3</f>
        <v>0</v>
      </c>
      <c r="E200" s="58" t="n">
        <f aca="false">(B200-B199)*C200*$C$1/360</f>
        <v>1745.3166873121</v>
      </c>
      <c r="F200" s="57" t="n">
        <f aca="false">IF(C200&lt;G200*AND(A200=C195),C200,G200-D200-E200)</f>
        <v>5284.99237822415</v>
      </c>
      <c r="G200" s="59" t="n">
        <f aca="false">IF(C200,($C$5*($C$1+$C$3)/12*365/360)/(1-((1+($C$1+$C$3)/12*365/360)^(-$C$4)))+$C$5*$C$2,0)</f>
        <v>7030.30906553625</v>
      </c>
      <c r="H200" s="57" t="n">
        <f aca="false">IF(A200&lt;&gt;$C$4,G200,C200+D200+E200)</f>
        <v>7030.30906553625</v>
      </c>
      <c r="I200" s="26"/>
      <c r="J200" s="26"/>
      <c r="K200" s="55" t="n">
        <f aca="false">H200+I200+J200</f>
        <v>7030.30906553625</v>
      </c>
      <c r="L200" s="26"/>
      <c r="M200" s="42" t="n">
        <f aca="false">IF(C200=0,0,IF(MONTH(M199)=1*AND(DAY($B$9)&gt;28),DATE(YEAR(M199),MONTH(M199)+2,1)-"1",DATE(YEAR(IF(MONTH(M199)&gt;12,YEAR(M199)+1,M199)),IF(MONTH(M199)&gt;12,1,MONTH(M199)+1),DAY($B$9))))</f>
        <v>50738</v>
      </c>
    </row>
    <row r="201" s="31" customFormat="true" ht="14.65" hidden="false" customHeight="false" outlineLevel="0" collapsed="false">
      <c r="A201" s="55" t="n">
        <v>193</v>
      </c>
      <c r="B201" s="42" t="n">
        <v>50750</v>
      </c>
      <c r="C201" s="56" t="n">
        <f aca="false">IF((C200-H200)&lt;0,0,C200-F200)</f>
        <v>284260.63316664</v>
      </c>
      <c r="D201" s="57" t="n">
        <f aca="false">E201/$C$1*$C$3</f>
        <v>0</v>
      </c>
      <c r="E201" s="58" t="n">
        <f aca="false">(B201-B200)*C201*$C$1/360</f>
        <v>1658.1870268054</v>
      </c>
      <c r="F201" s="57" t="n">
        <f aca="false">IF(C201&lt;G201*AND(A201=C196),C201,G201-D201-E201)</f>
        <v>5372.12203873085</v>
      </c>
      <c r="G201" s="59" t="n">
        <f aca="false">IF(C201,($C$5*($C$1+$C$3)/12*365/360)/(1-((1+($C$1+$C$3)/12*365/360)^(-$C$4)))+$C$5*$C$2,0)</f>
        <v>7030.30906553625</v>
      </c>
      <c r="H201" s="57" t="n">
        <f aca="false">IF(A201&lt;&gt;$C$4,G201,C201+D201+E201)</f>
        <v>7030.30906553625</v>
      </c>
      <c r="I201" s="26"/>
      <c r="J201" s="26" t="n">
        <f aca="false">IF(C201=0,0,(0.25%*$H$2)+(0%*$C$5))</f>
        <v>3250</v>
      </c>
      <c r="K201" s="55" t="n">
        <f aca="false">H201+I201+J201</f>
        <v>10280.3090655362</v>
      </c>
      <c r="L201" s="26"/>
      <c r="M201" s="42" t="n">
        <f aca="false">IF(C201=0,0,IF(MONTH(M200)=1*AND(DAY($B$9)&gt;28),DATE(YEAR(M200),MONTH(M200)+2,1)-"1",DATE(YEAR(IF(MONTH(M200)&gt;12,YEAR(M200)+1,M200)),IF(MONTH(M200)&gt;12,1,MONTH(M200)+1),DAY($B$9))))</f>
        <v>50768</v>
      </c>
    </row>
    <row r="202" s="31" customFormat="true" ht="14.65" hidden="false" customHeight="false" outlineLevel="0" collapsed="false">
      <c r="A202" s="55" t="n">
        <v>194</v>
      </c>
      <c r="B202" s="42" t="n">
        <v>50781</v>
      </c>
      <c r="C202" s="56" t="n">
        <f aca="false">IF((C201-H201)&lt;0,0,C201-F201)</f>
        <v>278888.511127909</v>
      </c>
      <c r="D202" s="57" t="n">
        <f aca="false">E202/$C$1*$C$3</f>
        <v>0</v>
      </c>
      <c r="E202" s="58" t="n">
        <f aca="false">(B202-B201)*C202*$C$1/360</f>
        <v>1681.07796985434</v>
      </c>
      <c r="F202" s="57" t="n">
        <f aca="false">IF(C202&lt;G202*AND(A202=C197),C202,G202-D202-E202)</f>
        <v>5349.23109568191</v>
      </c>
      <c r="G202" s="59" t="n">
        <f aca="false">IF(C202,($C$5*($C$1+$C$3)/12*365/360)/(1-((1+($C$1+$C$3)/12*365/360)^(-$C$4)))+$C$5*$C$2,0)</f>
        <v>7030.30906553625</v>
      </c>
      <c r="H202" s="57" t="n">
        <f aca="false">IF(A202&lt;&gt;$C$4,G202,C202+D202+E202)</f>
        <v>7030.30906553625</v>
      </c>
      <c r="I202" s="26"/>
      <c r="J202" s="26"/>
      <c r="K202" s="55" t="n">
        <f aca="false">H202+I202+J202</f>
        <v>7030.30906553625</v>
      </c>
      <c r="L202" s="26"/>
      <c r="M202" s="42" t="n">
        <f aca="false">IF(C202=0,0,IF(MONTH(M201)=1*AND(DAY($B$9)&gt;28),DATE(YEAR(M201),MONTH(M201)+2,1)-"1",DATE(YEAR(IF(MONTH(M201)&gt;12,YEAR(M201)+1,M201)),IF(MONTH(M201)&gt;12,1,MONTH(M201)+1),DAY($B$9))))</f>
        <v>50799</v>
      </c>
    </row>
    <row r="203" s="31" customFormat="true" ht="14.65" hidden="false" customHeight="false" outlineLevel="0" collapsed="false">
      <c r="A203" s="55" t="n">
        <v>195</v>
      </c>
      <c r="B203" s="42" t="n">
        <v>50812</v>
      </c>
      <c r="C203" s="56" t="n">
        <f aca="false">IF((C202-H202)&lt;0,0,C202-F202)</f>
        <v>273539.280032227</v>
      </c>
      <c r="D203" s="57" t="n">
        <f aca="false">E203/$C$1*$C$3</f>
        <v>0</v>
      </c>
      <c r="E203" s="58" t="n">
        <f aca="false">(B203-B202)*C203*$C$1/360</f>
        <v>1648.83399352759</v>
      </c>
      <c r="F203" s="57" t="n">
        <f aca="false">IF(C203&lt;G203*AND(A203=C198),C203,G203-D203-E203)</f>
        <v>5381.47507200866</v>
      </c>
      <c r="G203" s="59" t="n">
        <f aca="false">IF(C203,($C$5*($C$1+$C$3)/12*365/360)/(1-((1+($C$1+$C$3)/12*365/360)^(-$C$4)))+$C$5*$C$2,0)</f>
        <v>7030.30906553625</v>
      </c>
      <c r="H203" s="57" t="n">
        <f aca="false">IF(A203&lt;&gt;$C$4,G203,C203+D203+E203)</f>
        <v>7030.30906553625</v>
      </c>
      <c r="I203" s="26"/>
      <c r="J203" s="26"/>
      <c r="K203" s="55" t="n">
        <f aca="false">H203+I203+J203</f>
        <v>7030.30906553625</v>
      </c>
      <c r="L203" s="26"/>
      <c r="M203" s="42" t="n">
        <f aca="false">IF(C203=0,0,IF(MONTH(M202)=1*AND(DAY($B$9)&gt;28),DATE(YEAR(M202),MONTH(M202)+2,1)-"1",DATE(YEAR(IF(MONTH(M202)&gt;12,YEAR(M202)+1,M202)),IF(MONTH(M202)&gt;12,1,MONTH(M202)+1),DAY($B$9))))</f>
        <v>50829</v>
      </c>
    </row>
    <row r="204" s="31" customFormat="true" ht="14.65" hidden="false" customHeight="false" outlineLevel="0" collapsed="false">
      <c r="A204" s="55" t="n">
        <v>196</v>
      </c>
      <c r="B204" s="42" t="n">
        <v>50840</v>
      </c>
      <c r="C204" s="56" t="n">
        <f aca="false">IF((C203-H203)&lt;0,0,C203-F203)</f>
        <v>268157.804960219</v>
      </c>
      <c r="D204" s="57" t="n">
        <f aca="false">E204/$C$1*$C$3</f>
        <v>0</v>
      </c>
      <c r="E204" s="58" t="n">
        <f aca="false">(B204-B203)*C204*$C$1/360</f>
        <v>1459.97027145008</v>
      </c>
      <c r="F204" s="57" t="n">
        <f aca="false">IF(C204&lt;G204*AND(A204=C199),C204,G204-D204-E204)</f>
        <v>5570.33879408617</v>
      </c>
      <c r="G204" s="59" t="n">
        <f aca="false">IF(C204,($C$5*($C$1+$C$3)/12*365/360)/(1-((1+($C$1+$C$3)/12*365/360)^(-$C$4)))+$C$5*$C$2,0)</f>
        <v>7030.30906553625</v>
      </c>
      <c r="H204" s="57" t="n">
        <f aca="false">IF(A204&lt;&gt;$C$4,G204,C204+D204+E204)</f>
        <v>7030.30906553625</v>
      </c>
      <c r="I204" s="26"/>
      <c r="J204" s="26"/>
      <c r="K204" s="55" t="n">
        <f aca="false">H204+I204+J204</f>
        <v>7030.30906553625</v>
      </c>
      <c r="L204" s="26"/>
      <c r="M204" s="42" t="n">
        <f aca="false">IF(C204=0,0,IF(MONTH(M203)=1*AND(DAY($B$9)&gt;28),DATE(YEAR(M203),MONTH(M203)+2,1)-"1",DATE(YEAR(IF(MONTH(M203)&gt;12,YEAR(M203)+1,M203)),IF(MONTH(M203)&gt;12,1,MONTH(M203)+1),DAY($B$9))))</f>
        <v>50858</v>
      </c>
    </row>
    <row r="205" s="31" customFormat="true" ht="14.65" hidden="false" customHeight="false" outlineLevel="0" collapsed="false">
      <c r="A205" s="55" t="n">
        <v>197</v>
      </c>
      <c r="B205" s="42" t="n">
        <v>50871</v>
      </c>
      <c r="C205" s="56" t="n">
        <f aca="false">IF((C204-H204)&lt;0,0,C204-F204)</f>
        <v>262587.466166132</v>
      </c>
      <c r="D205" s="57" t="n">
        <f aca="false">E205/$C$1*$C$3</f>
        <v>0</v>
      </c>
      <c r="E205" s="58" t="n">
        <f aca="false">(B205-B204)*C205*$C$1/360</f>
        <v>1582.81889327919</v>
      </c>
      <c r="F205" s="57" t="n">
        <f aca="false">IF(C205&lt;G205*AND(A205=C200),C205,G205-D205-E205)</f>
        <v>5447.49017225706</v>
      </c>
      <c r="G205" s="59" t="n">
        <f aca="false">IF(C205,($C$5*($C$1+$C$3)/12*365/360)/(1-((1+($C$1+$C$3)/12*365/360)^(-$C$4)))+$C$5*$C$2,0)</f>
        <v>7030.30906553625</v>
      </c>
      <c r="H205" s="57" t="n">
        <f aca="false">IF(A205&lt;&gt;$C$4,G205,C205+D205+E205)</f>
        <v>7030.30906553625</v>
      </c>
      <c r="I205" s="26"/>
      <c r="J205" s="26"/>
      <c r="K205" s="55" t="n">
        <f aca="false">H205+I205+J205</f>
        <v>7030.30906553625</v>
      </c>
      <c r="L205" s="26"/>
      <c r="M205" s="42" t="n">
        <f aca="false">IF(C205=0,0,IF(MONTH(M204)=1*AND(DAY($B$9)&gt;28),DATE(YEAR(M204),MONTH(M204)+2,1)-"1",DATE(YEAR(IF(MONTH(M204)&gt;12,YEAR(M204)+1,M204)),IF(MONTH(M204)&gt;12,1,MONTH(M204)+1),DAY($B$9))))</f>
        <v>50889</v>
      </c>
    </row>
    <row r="206" s="31" customFormat="true" ht="14.65" hidden="false" customHeight="false" outlineLevel="0" collapsed="false">
      <c r="A206" s="55" t="n">
        <v>198</v>
      </c>
      <c r="B206" s="42" t="n">
        <v>50901</v>
      </c>
      <c r="C206" s="56" t="n">
        <f aca="false">IF((C205-H205)&lt;0,0,C205-F205)</f>
        <v>257139.975993875</v>
      </c>
      <c r="D206" s="57" t="n">
        <f aca="false">E206/$C$1*$C$3</f>
        <v>0</v>
      </c>
      <c r="E206" s="58" t="n">
        <f aca="false">(B206-B205)*C206*$C$1/360</f>
        <v>1499.98319329761</v>
      </c>
      <c r="F206" s="57" t="n">
        <f aca="false">IF(C206&lt;G206*AND(A206=C201),C206,G206-D206-E206)</f>
        <v>5530.32587223864</v>
      </c>
      <c r="G206" s="59" t="n">
        <f aca="false">IF(C206,($C$5*($C$1+$C$3)/12*365/360)/(1-((1+($C$1+$C$3)/12*365/360)^(-$C$4)))+$C$5*$C$2,0)</f>
        <v>7030.30906553625</v>
      </c>
      <c r="H206" s="57" t="n">
        <f aca="false">IF(A206&lt;&gt;$C$4,G206,C206+D206+E206)</f>
        <v>7030.30906553625</v>
      </c>
      <c r="I206" s="26"/>
      <c r="J206" s="26"/>
      <c r="K206" s="55" t="n">
        <f aca="false">H206+I206+J206</f>
        <v>7030.30906553625</v>
      </c>
      <c r="L206" s="26"/>
      <c r="M206" s="42" t="n">
        <f aca="false">IF(C206=0,0,IF(MONTH(M205)=1*AND(DAY($B$9)&gt;28),DATE(YEAR(M205),MONTH(M205)+2,1)-"1",DATE(YEAR(IF(MONTH(M205)&gt;12,YEAR(M205)+1,M205)),IF(MONTH(M205)&gt;12,1,MONTH(M205)+1),DAY($B$9))))</f>
        <v>50919</v>
      </c>
    </row>
    <row r="207" s="31" customFormat="true" ht="14.65" hidden="false" customHeight="false" outlineLevel="0" collapsed="false">
      <c r="A207" s="55" t="n">
        <v>199</v>
      </c>
      <c r="B207" s="42" t="n">
        <v>50932</v>
      </c>
      <c r="C207" s="56" t="n">
        <f aca="false">IF((C206-H206)&lt;0,0,C206-F206)</f>
        <v>251609.650121637</v>
      </c>
      <c r="D207" s="57" t="n">
        <f aca="false">E207/$C$1*$C$3</f>
        <v>0</v>
      </c>
      <c r="E207" s="58" t="n">
        <f aca="false">(B207-B206)*C207*$C$1/360</f>
        <v>1516.64705767764</v>
      </c>
      <c r="F207" s="57" t="n">
        <f aca="false">IF(C207&lt;G207*AND(A207=C202),C207,G207-D207-E207)</f>
        <v>5513.6620078586</v>
      </c>
      <c r="G207" s="59" t="n">
        <f aca="false">IF(C207,($C$5*($C$1+$C$3)/12*365/360)/(1-((1+($C$1+$C$3)/12*365/360)^(-$C$4)))+$C$5*$C$2,0)</f>
        <v>7030.30906553625</v>
      </c>
      <c r="H207" s="57" t="n">
        <f aca="false">IF(A207&lt;&gt;$C$4,G207,C207+D207+E207)</f>
        <v>7030.30906553625</v>
      </c>
      <c r="I207" s="26"/>
      <c r="J207" s="26"/>
      <c r="K207" s="55" t="n">
        <f aca="false">H207+I207+J207</f>
        <v>7030.30906553625</v>
      </c>
      <c r="L207" s="26"/>
      <c r="M207" s="42" t="n">
        <f aca="false">IF(C207=0,0,IF(MONTH(M206)=1*AND(DAY($B$9)&gt;28),DATE(YEAR(M206),MONTH(M206)+2,1)-"1",DATE(YEAR(IF(MONTH(M206)&gt;12,YEAR(M206)+1,M206)),IF(MONTH(M206)&gt;12,1,MONTH(M206)+1),DAY($B$9))))</f>
        <v>50950</v>
      </c>
    </row>
    <row r="208" s="31" customFormat="true" ht="14.65" hidden="false" customHeight="false" outlineLevel="0" collapsed="false">
      <c r="A208" s="55" t="n">
        <v>200</v>
      </c>
      <c r="B208" s="42" t="n">
        <v>50962</v>
      </c>
      <c r="C208" s="56" t="n">
        <f aca="false">IF((C207-H207)&lt;0,0,C207-F207)</f>
        <v>246095.988113778</v>
      </c>
      <c r="D208" s="57" t="n">
        <f aca="false">E208/$C$1*$C$3</f>
        <v>0</v>
      </c>
      <c r="E208" s="58" t="n">
        <f aca="false">(B208-B207)*C208*$C$1/360</f>
        <v>1435.55993066371</v>
      </c>
      <c r="F208" s="57" t="n">
        <f aca="false">IF(C208&lt;G208*AND(A208=C203),C208,G208-D208-E208)</f>
        <v>5594.74913487254</v>
      </c>
      <c r="G208" s="59" t="n">
        <f aca="false">IF(C208,($C$5*($C$1+$C$3)/12*365/360)/(1-((1+($C$1+$C$3)/12*365/360)^(-$C$4)))+$C$5*$C$2,0)</f>
        <v>7030.30906553625</v>
      </c>
      <c r="H208" s="57" t="n">
        <f aca="false">IF(A208&lt;&gt;$C$4,G208,C208+D208+E208)</f>
        <v>7030.30906553625</v>
      </c>
      <c r="I208" s="26"/>
      <c r="J208" s="26"/>
      <c r="K208" s="55" t="n">
        <f aca="false">H208+I208+J208</f>
        <v>7030.30906553625</v>
      </c>
      <c r="L208" s="26"/>
      <c r="M208" s="42" t="n">
        <f aca="false">IF(C208=0,0,IF(MONTH(M207)=1*AND(DAY($B$9)&gt;28),DATE(YEAR(M207),MONTH(M207)+2,1)-"1",DATE(YEAR(IF(MONTH(M207)&gt;12,YEAR(M207)+1,M207)),IF(MONTH(M207)&gt;12,1,MONTH(M207)+1),DAY($B$9))))</f>
        <v>50980</v>
      </c>
    </row>
    <row r="209" s="31" customFormat="true" ht="14.65" hidden="false" customHeight="false" outlineLevel="0" collapsed="false">
      <c r="A209" s="55" t="n">
        <v>201</v>
      </c>
      <c r="B209" s="42" t="n">
        <v>50993</v>
      </c>
      <c r="C209" s="56" t="n">
        <f aca="false">IF((C208-H208)&lt;0,0,C208-F208)</f>
        <v>240501.238978906</v>
      </c>
      <c r="D209" s="57" t="n">
        <f aca="false">E209/$C$1*$C$3</f>
        <v>0</v>
      </c>
      <c r="E209" s="58" t="n">
        <f aca="false">(B209-B208)*C209*$C$1/360</f>
        <v>1449.68802384507</v>
      </c>
      <c r="F209" s="57" t="n">
        <f aca="false">IF(C209&lt;G209*AND(A209=C204),C209,G209-D209-E209)</f>
        <v>5580.62104169118</v>
      </c>
      <c r="G209" s="59" t="n">
        <f aca="false">IF(C209,($C$5*($C$1+$C$3)/12*365/360)/(1-((1+($C$1+$C$3)/12*365/360)^(-$C$4)))+$C$5*$C$2,0)</f>
        <v>7030.30906553625</v>
      </c>
      <c r="H209" s="57" t="n">
        <f aca="false">IF(A209&lt;&gt;$C$4,G209,C209+D209+E209)</f>
        <v>7030.30906553625</v>
      </c>
      <c r="I209" s="26"/>
      <c r="J209" s="26"/>
      <c r="K209" s="55" t="n">
        <f aca="false">H209+I209+J209</f>
        <v>7030.30906553625</v>
      </c>
      <c r="L209" s="26"/>
      <c r="M209" s="42" t="n">
        <f aca="false">IF(C209=0,0,IF(MONTH(M208)=1*AND(DAY($B$9)&gt;28),DATE(YEAR(M208),MONTH(M208)+2,1)-"1",DATE(YEAR(IF(MONTH(M208)&gt;12,YEAR(M208)+1,M208)),IF(MONTH(M208)&gt;12,1,MONTH(M208)+1),DAY($B$9))))</f>
        <v>51011</v>
      </c>
    </row>
    <row r="210" s="31" customFormat="true" ht="14.65" hidden="false" customHeight="false" outlineLevel="0" collapsed="false">
      <c r="A210" s="55" t="n">
        <v>202</v>
      </c>
      <c r="B210" s="42" t="n">
        <v>51024</v>
      </c>
      <c r="C210" s="56" t="n">
        <f aca="false">IF((C209-H209)&lt;0,0,C209-F209)</f>
        <v>234920.617937214</v>
      </c>
      <c r="D210" s="57" t="n">
        <f aca="false">E210/$C$1*$C$3</f>
        <v>0</v>
      </c>
      <c r="E210" s="58" t="n">
        <f aca="false">(B210-B209)*C210*$C$1/360</f>
        <v>1416.04928034376</v>
      </c>
      <c r="F210" s="57" t="n">
        <f aca="false">IF(C210&lt;G210*AND(A210=C205),C210,G210-D210-E210)</f>
        <v>5614.25978519248</v>
      </c>
      <c r="G210" s="59" t="n">
        <f aca="false">IF(C210,($C$5*($C$1+$C$3)/12*365/360)/(1-((1+($C$1+$C$3)/12*365/360)^(-$C$4)))+$C$5*$C$2,0)</f>
        <v>7030.30906553625</v>
      </c>
      <c r="H210" s="57" t="n">
        <f aca="false">IF(A210&lt;&gt;$C$4,G210,C210+D210+E210)</f>
        <v>7030.30906553625</v>
      </c>
      <c r="I210" s="26"/>
      <c r="J210" s="26"/>
      <c r="K210" s="55" t="n">
        <f aca="false">H210+I210+J210</f>
        <v>7030.30906553625</v>
      </c>
      <c r="L210" s="26"/>
      <c r="M210" s="42" t="n">
        <f aca="false">IF(C210=0,0,IF(MONTH(M209)=1*AND(DAY($B$9)&gt;28),DATE(YEAR(M209),MONTH(M209)+2,1)-"1",DATE(YEAR(IF(MONTH(M209)&gt;12,YEAR(M209)+1,M209)),IF(MONTH(M209)&gt;12,1,MONTH(M209)+1),DAY($B$9))))</f>
        <v>51042</v>
      </c>
    </row>
    <row r="211" s="31" customFormat="true" ht="14.65" hidden="false" customHeight="false" outlineLevel="0" collapsed="false">
      <c r="A211" s="55" t="n">
        <v>203</v>
      </c>
      <c r="B211" s="42" t="n">
        <v>51054</v>
      </c>
      <c r="C211" s="56" t="n">
        <f aca="false">IF((C210-H210)&lt;0,0,C210-F210)</f>
        <v>229306.358152022</v>
      </c>
      <c r="D211" s="57" t="n">
        <f aca="false">E211/$C$1*$C$3</f>
        <v>0</v>
      </c>
      <c r="E211" s="58" t="n">
        <f aca="false">(B211-B210)*C211*$C$1/360</f>
        <v>1337.62042255346</v>
      </c>
      <c r="F211" s="57" t="n">
        <f aca="false">IF(C211&lt;G211*AND(A211=C206),C211,G211-D211-E211)</f>
        <v>5692.68864298279</v>
      </c>
      <c r="G211" s="59" t="n">
        <f aca="false">IF(C211,($C$5*($C$1+$C$3)/12*365/360)/(1-((1+($C$1+$C$3)/12*365/360)^(-$C$4)))+$C$5*$C$2,0)</f>
        <v>7030.30906553625</v>
      </c>
      <c r="H211" s="57" t="n">
        <f aca="false">IF(A211&lt;&gt;$C$4,G211,C211+D211+E211)</f>
        <v>7030.30906553625</v>
      </c>
      <c r="I211" s="26"/>
      <c r="J211" s="26"/>
      <c r="K211" s="55" t="n">
        <f aca="false">H211+I211+J211</f>
        <v>7030.30906553625</v>
      </c>
      <c r="L211" s="26"/>
      <c r="M211" s="42" t="n">
        <f aca="false">IF(C211=0,0,IF(MONTH(M210)=1*AND(DAY($B$9)&gt;28),DATE(YEAR(M210),MONTH(M210)+2,1)-"1",DATE(YEAR(IF(MONTH(M210)&gt;12,YEAR(M210)+1,M210)),IF(MONTH(M210)&gt;12,1,MONTH(M210)+1),DAY($B$9))))</f>
        <v>51072</v>
      </c>
    </row>
    <row r="212" s="31" customFormat="true" ht="14.65" hidden="false" customHeight="false" outlineLevel="0" collapsed="false">
      <c r="A212" s="55" t="n">
        <v>204</v>
      </c>
      <c r="B212" s="42" t="n">
        <v>51085</v>
      </c>
      <c r="C212" s="56" t="n">
        <f aca="false">IF((C211-H211)&lt;0,0,C211-F211)</f>
        <v>223613.669509039</v>
      </c>
      <c r="D212" s="57" t="n">
        <f aca="false">E212/$C$1*$C$3</f>
        <v>0</v>
      </c>
      <c r="E212" s="58" t="n">
        <f aca="false">(B212-B211)*C212*$C$1/360</f>
        <v>1347.89350787393</v>
      </c>
      <c r="F212" s="57" t="n">
        <f aca="false">IF(C212&lt;G212*AND(A212=C207),C212,G212-D212-E212)</f>
        <v>5682.41555766232</v>
      </c>
      <c r="G212" s="59" t="n">
        <f aca="false">IF(C212,($C$5*($C$1+$C$3)/12*365/360)/(1-((1+($C$1+$C$3)/12*365/360)^(-$C$4)))+$C$5*$C$2,0)</f>
        <v>7030.30906553625</v>
      </c>
      <c r="H212" s="57" t="n">
        <f aca="false">IF(A212&lt;&gt;$C$4,G212,C212+D212+E212)</f>
        <v>7030.30906553625</v>
      </c>
      <c r="I212" s="26"/>
      <c r="J212" s="26"/>
      <c r="K212" s="55" t="n">
        <f aca="false">H212+I212+J212</f>
        <v>7030.30906553625</v>
      </c>
      <c r="L212" s="26"/>
      <c r="M212" s="42" t="n">
        <f aca="false">IF(C212=0,0,IF(MONTH(M211)=1*AND(DAY($B$9)&gt;28),DATE(YEAR(M211),MONTH(M211)+2,1)-"1",DATE(YEAR(IF(MONTH(M211)&gt;12,YEAR(M211)+1,M211)),IF(MONTH(M211)&gt;12,1,MONTH(M211)+1),DAY($B$9))))</f>
        <v>51103</v>
      </c>
    </row>
    <row r="213" s="31" customFormat="true" ht="14.65" hidden="false" customHeight="false" outlineLevel="0" collapsed="false">
      <c r="A213" s="55" t="n">
        <v>205</v>
      </c>
      <c r="B213" s="42" t="n">
        <v>51115</v>
      </c>
      <c r="C213" s="56" t="n">
        <f aca="false">IF((C212-H212)&lt;0,0,C212-F212)</f>
        <v>217931.253951377</v>
      </c>
      <c r="D213" s="57" t="n">
        <f aca="false">E213/$C$1*$C$3</f>
        <v>0</v>
      </c>
      <c r="E213" s="58" t="n">
        <f aca="false">(B213-B212)*C213*$C$1/360</f>
        <v>1271.2656480497</v>
      </c>
      <c r="F213" s="57" t="n">
        <f aca="false">IF(C213&lt;G213*AND(A213=C208),C213,G213-D213-E213)</f>
        <v>5759.04341748655</v>
      </c>
      <c r="G213" s="59" t="n">
        <f aca="false">IF(C213,($C$5*($C$1+$C$3)/12*365/360)/(1-((1+($C$1+$C$3)/12*365/360)^(-$C$4)))+$C$5*$C$2,0)</f>
        <v>7030.30906553625</v>
      </c>
      <c r="H213" s="57" t="n">
        <f aca="false">IF(A213&lt;&gt;$C$4,G213,C213+D213+E213)</f>
        <v>7030.30906553625</v>
      </c>
      <c r="I213" s="26"/>
      <c r="J213" s="26" t="n">
        <f aca="false">IF(C213=0,0,(0.25%*$H$2)+(0%*$C$5))</f>
        <v>3250</v>
      </c>
      <c r="K213" s="55" t="n">
        <f aca="false">H213+I213+J213</f>
        <v>10280.3090655362</v>
      </c>
      <c r="L213" s="26"/>
      <c r="M213" s="42" t="n">
        <f aca="false">IF(C213=0,0,IF(MONTH(M212)=1*AND(DAY($B$9)&gt;28),DATE(YEAR(M212),MONTH(M212)+2,1)-"1",DATE(YEAR(IF(MONTH(M212)&gt;12,YEAR(M212)+1,M212)),IF(MONTH(M212)&gt;12,1,MONTH(M212)+1),DAY($B$9))))</f>
        <v>51133</v>
      </c>
    </row>
    <row r="214" s="31" customFormat="true" ht="14.65" hidden="false" customHeight="false" outlineLevel="0" collapsed="false">
      <c r="A214" s="55" t="n">
        <v>206</v>
      </c>
      <c r="B214" s="42" t="n">
        <v>51146</v>
      </c>
      <c r="C214" s="56" t="n">
        <f aca="false">IF((C213-H213)&lt;0,0,C213-F213)</f>
        <v>212172.21053389</v>
      </c>
      <c r="D214" s="57" t="n">
        <f aca="false">E214/$C$1*$C$3</f>
        <v>0</v>
      </c>
      <c r="E214" s="58" t="n">
        <f aca="false">(B214-B213)*C214*$C$1/360</f>
        <v>1278.92693571817</v>
      </c>
      <c r="F214" s="57" t="n">
        <f aca="false">IF(C214&lt;G214*AND(A214=C209),C214,G214-D214-E214)</f>
        <v>5751.38212981808</v>
      </c>
      <c r="G214" s="59" t="n">
        <f aca="false">IF(C214,($C$5*($C$1+$C$3)/12*365/360)/(1-((1+($C$1+$C$3)/12*365/360)^(-$C$4)))+$C$5*$C$2,0)</f>
        <v>7030.30906553625</v>
      </c>
      <c r="H214" s="57" t="n">
        <f aca="false">IF(A214&lt;&gt;$C$4,G214,C214+D214+E214)</f>
        <v>7030.30906553625</v>
      </c>
      <c r="I214" s="26"/>
      <c r="J214" s="26"/>
      <c r="K214" s="55" t="n">
        <f aca="false">H214+I214+J214</f>
        <v>7030.30906553625</v>
      </c>
      <c r="L214" s="26"/>
      <c r="M214" s="42" t="n">
        <f aca="false">IF(C214=0,0,IF(MONTH(M213)=1*AND(DAY($B$9)&gt;28),DATE(YEAR(M213),MONTH(M213)+2,1)-"1",DATE(YEAR(IF(MONTH(M213)&gt;12,YEAR(M213)+1,M213)),IF(MONTH(M213)&gt;12,1,MONTH(M213)+1),DAY($B$9))))</f>
        <v>51164</v>
      </c>
    </row>
    <row r="215" s="31" customFormat="true" ht="14.65" hidden="false" customHeight="false" outlineLevel="0" collapsed="false">
      <c r="A215" s="55" t="n">
        <v>207</v>
      </c>
      <c r="B215" s="42" t="n">
        <v>51177</v>
      </c>
      <c r="C215" s="56" t="n">
        <f aca="false">IF((C214-H214)&lt;0,0,C214-F214)</f>
        <v>206420.828404072</v>
      </c>
      <c r="D215" s="57" t="n">
        <f aca="false">E215/$C$1*$C$3</f>
        <v>0</v>
      </c>
      <c r="E215" s="58" t="n">
        <f aca="false">(B215-B214)*C215*$C$1/360</f>
        <v>1244.25888232455</v>
      </c>
      <c r="F215" s="57" t="n">
        <f aca="false">IF(C215&lt;G215*AND(A215=C210),C215,G215-D215-E215)</f>
        <v>5786.0501832117</v>
      </c>
      <c r="G215" s="59" t="n">
        <f aca="false">IF(C215,($C$5*($C$1+$C$3)/12*365/360)/(1-((1+($C$1+$C$3)/12*365/360)^(-$C$4)))+$C$5*$C$2,0)</f>
        <v>7030.30906553625</v>
      </c>
      <c r="H215" s="57" t="n">
        <f aca="false">IF(A215&lt;&gt;$C$4,G215,C215+D215+E215)</f>
        <v>7030.30906553625</v>
      </c>
      <c r="I215" s="26"/>
      <c r="J215" s="26"/>
      <c r="K215" s="55" t="n">
        <f aca="false">H215+I215+J215</f>
        <v>7030.30906553625</v>
      </c>
      <c r="L215" s="26"/>
      <c r="M215" s="42" t="n">
        <f aca="false">IF(C215=0,0,IF(MONTH(M214)=1*AND(DAY($B$9)&gt;28),DATE(YEAR(M214),MONTH(M214)+2,1)-"1",DATE(YEAR(IF(MONTH(M214)&gt;12,YEAR(M214)+1,M214)),IF(MONTH(M214)&gt;12,1,MONTH(M214)+1),DAY($B$9))))</f>
        <v>51195</v>
      </c>
    </row>
    <row r="216" s="31" customFormat="true" ht="14.65" hidden="false" customHeight="false" outlineLevel="0" collapsed="false">
      <c r="A216" s="55" t="n">
        <v>208</v>
      </c>
      <c r="B216" s="42" t="n">
        <v>51206</v>
      </c>
      <c r="C216" s="56" t="n">
        <f aca="false">IF((C215-H215)&lt;0,0,C215-F215)</f>
        <v>200634.77822086</v>
      </c>
      <c r="D216" s="57" t="n">
        <f aca="false">E216/$C$1*$C$3</f>
        <v>0</v>
      </c>
      <c r="E216" s="58" t="n">
        <f aca="false">(B216-B215)*C216*$C$1/360</f>
        <v>1131.3572216343</v>
      </c>
      <c r="F216" s="57" t="n">
        <f aca="false">IF(C216&lt;G216*AND(A216=C211),C216,G216-D216-E216)</f>
        <v>5898.95184390195</v>
      </c>
      <c r="G216" s="59" t="n">
        <f aca="false">IF(C216,($C$5*($C$1+$C$3)/12*365/360)/(1-((1+($C$1+$C$3)/12*365/360)^(-$C$4)))+$C$5*$C$2,0)</f>
        <v>7030.30906553625</v>
      </c>
      <c r="H216" s="57" t="n">
        <f aca="false">IF(A216&lt;&gt;$C$4,G216,C216+D216+E216)</f>
        <v>7030.30906553625</v>
      </c>
      <c r="I216" s="26"/>
      <c r="J216" s="26"/>
      <c r="K216" s="55" t="n">
        <f aca="false">H216+I216+J216</f>
        <v>7030.30906553625</v>
      </c>
      <c r="L216" s="26"/>
      <c r="M216" s="42" t="n">
        <f aca="false">IF(C216=0,0,IF(MONTH(M215)=1*AND(DAY($B$9)&gt;28),DATE(YEAR(M215),MONTH(M215)+2,1)-"1",DATE(YEAR(IF(MONTH(M215)&gt;12,YEAR(M215)+1,M215)),IF(MONTH(M215)&gt;12,1,MONTH(M215)+1),DAY($B$9))))</f>
        <v>51224</v>
      </c>
    </row>
    <row r="217" s="31" customFormat="true" ht="14.65" hidden="false" customHeight="false" outlineLevel="0" collapsed="false">
      <c r="A217" s="55" t="n">
        <v>209</v>
      </c>
      <c r="B217" s="42" t="n">
        <v>51237</v>
      </c>
      <c r="C217" s="56" t="n">
        <f aca="false">IF((C216-H216)&lt;0,0,C216-F216)</f>
        <v>194735.826376959</v>
      </c>
      <c r="D217" s="57" t="n">
        <f aca="false">E217/$C$1*$C$3</f>
        <v>0</v>
      </c>
      <c r="E217" s="58" t="n">
        <f aca="false">(B217-B216)*C217*$C$1/360</f>
        <v>1173.82428677222</v>
      </c>
      <c r="F217" s="57" t="n">
        <f aca="false">IF(C217&lt;G217*AND(A217=C212),C217,G217-D217-E217)</f>
        <v>5856.48477876403</v>
      </c>
      <c r="G217" s="59" t="n">
        <f aca="false">IF(C217,($C$5*($C$1+$C$3)/12*365/360)/(1-((1+($C$1+$C$3)/12*365/360)^(-$C$4)))+$C$5*$C$2,0)</f>
        <v>7030.30906553625</v>
      </c>
      <c r="H217" s="57" t="n">
        <f aca="false">IF(A217&lt;&gt;$C$4,G217,C217+D217+E217)</f>
        <v>7030.30906553625</v>
      </c>
      <c r="I217" s="26"/>
      <c r="J217" s="26"/>
      <c r="K217" s="55" t="n">
        <f aca="false">H217+I217+J217</f>
        <v>7030.30906553625</v>
      </c>
      <c r="L217" s="26"/>
      <c r="M217" s="42" t="n">
        <f aca="false">IF(C217=0,0,IF(MONTH(M216)=1*AND(DAY($B$9)&gt;28),DATE(YEAR(M216),MONTH(M216)+2,1)-"1",DATE(YEAR(IF(MONTH(M216)&gt;12,YEAR(M216)+1,M216)),IF(MONTH(M216)&gt;12,1,MONTH(M216)+1),DAY($B$9))))</f>
        <v>51255</v>
      </c>
    </row>
    <row r="218" s="31" customFormat="true" ht="14.65" hidden="false" customHeight="false" outlineLevel="0" collapsed="false">
      <c r="A218" s="55" t="n">
        <v>210</v>
      </c>
      <c r="B218" s="42" t="n">
        <v>51267</v>
      </c>
      <c r="C218" s="56" t="n">
        <f aca="false">IF((C217-H217)&lt;0,0,C217-F217)</f>
        <v>188879.341598194</v>
      </c>
      <c r="D218" s="57" t="n">
        <f aca="false">E218/$C$1*$C$3</f>
        <v>0</v>
      </c>
      <c r="E218" s="58" t="n">
        <f aca="false">(B218-B217)*C218*$C$1/360</f>
        <v>1101.7961593228</v>
      </c>
      <c r="F218" s="57" t="n">
        <f aca="false">IF(C218&lt;G218*AND(A218=C213),C218,G218-D218-E218)</f>
        <v>5928.51290621345</v>
      </c>
      <c r="G218" s="59" t="n">
        <f aca="false">IF(C218,($C$5*($C$1+$C$3)/12*365/360)/(1-((1+($C$1+$C$3)/12*365/360)^(-$C$4)))+$C$5*$C$2,0)</f>
        <v>7030.30906553625</v>
      </c>
      <c r="H218" s="57" t="n">
        <f aca="false">IF(A218&lt;&gt;$C$4,G218,C218+D218+E218)</f>
        <v>7030.30906553625</v>
      </c>
      <c r="I218" s="26"/>
      <c r="J218" s="26"/>
      <c r="K218" s="55" t="n">
        <f aca="false">H218+I218+J218</f>
        <v>7030.30906553625</v>
      </c>
      <c r="L218" s="26"/>
      <c r="M218" s="42" t="n">
        <f aca="false">IF(C218=0,0,IF(MONTH(M217)=1*AND(DAY($B$9)&gt;28),DATE(YEAR(M217),MONTH(M217)+2,1)-"1",DATE(YEAR(IF(MONTH(M217)&gt;12,YEAR(M217)+1,M217)),IF(MONTH(M217)&gt;12,1,MONTH(M217)+1),DAY($B$9))))</f>
        <v>51285</v>
      </c>
    </row>
    <row r="219" s="31" customFormat="true" ht="14.65" hidden="false" customHeight="false" outlineLevel="0" collapsed="false">
      <c r="A219" s="55" t="n">
        <v>211</v>
      </c>
      <c r="B219" s="42" t="n">
        <v>51298</v>
      </c>
      <c r="C219" s="56" t="n">
        <f aca="false">IF((C218-H218)&lt;0,0,C218-F218)</f>
        <v>182950.828691981</v>
      </c>
      <c r="D219" s="57" t="n">
        <f aca="false">E219/$C$1*$C$3</f>
        <v>0</v>
      </c>
      <c r="E219" s="58" t="n">
        <f aca="false">(B219-B218)*C219*$C$1/360</f>
        <v>1102.78693961555</v>
      </c>
      <c r="F219" s="57" t="n">
        <f aca="false">IF(C219&lt;G219*AND(A219=C214),C219,G219-D219-E219)</f>
        <v>5927.5221259207</v>
      </c>
      <c r="G219" s="59" t="n">
        <f aca="false">IF(C219,($C$5*($C$1+$C$3)/12*365/360)/(1-((1+($C$1+$C$3)/12*365/360)^(-$C$4)))+$C$5*$C$2,0)</f>
        <v>7030.30906553625</v>
      </c>
      <c r="H219" s="57" t="n">
        <f aca="false">IF(A219&lt;&gt;$C$4,G219,C219+D219+E219)</f>
        <v>7030.30906553625</v>
      </c>
      <c r="I219" s="26"/>
      <c r="J219" s="26"/>
      <c r="K219" s="55" t="n">
        <f aca="false">H219+I219+J219</f>
        <v>7030.30906553625</v>
      </c>
      <c r="L219" s="26"/>
      <c r="M219" s="42" t="n">
        <f aca="false">IF(C219=0,0,IF(MONTH(M218)=1*AND(DAY($B$9)&gt;28),DATE(YEAR(M218),MONTH(M218)+2,1)-"1",DATE(YEAR(IF(MONTH(M218)&gt;12,YEAR(M218)+1,M218)),IF(MONTH(M218)&gt;12,1,MONTH(M218)+1),DAY($B$9))))</f>
        <v>51316</v>
      </c>
    </row>
    <row r="220" s="31" customFormat="true" ht="14.65" hidden="false" customHeight="false" outlineLevel="0" collapsed="false">
      <c r="A220" s="55" t="n">
        <v>212</v>
      </c>
      <c r="B220" s="42" t="n">
        <v>51328</v>
      </c>
      <c r="C220" s="56" t="n">
        <f aca="false">IF((C219-H219)&lt;0,0,C219-F219)</f>
        <v>177023.30656606</v>
      </c>
      <c r="D220" s="57" t="n">
        <f aca="false">E220/$C$1*$C$3</f>
        <v>0</v>
      </c>
      <c r="E220" s="58" t="n">
        <f aca="false">(B220-B219)*C220*$C$1/360</f>
        <v>1032.63595496869</v>
      </c>
      <c r="F220" s="57" t="n">
        <f aca="false">IF(C220&lt;G220*AND(A220=C215),C220,G220-D220-E220)</f>
        <v>5997.67311056756</v>
      </c>
      <c r="G220" s="59" t="n">
        <f aca="false">IF(C220,($C$5*($C$1+$C$3)/12*365/360)/(1-((1+($C$1+$C$3)/12*365/360)^(-$C$4)))+$C$5*$C$2,0)</f>
        <v>7030.30906553625</v>
      </c>
      <c r="H220" s="57" t="n">
        <f aca="false">IF(A220&lt;&gt;$C$4,G220,C220+D220+E220)</f>
        <v>7030.30906553625</v>
      </c>
      <c r="I220" s="26"/>
      <c r="J220" s="26"/>
      <c r="K220" s="55" t="n">
        <f aca="false">H220+I220+J220</f>
        <v>7030.30906553625</v>
      </c>
      <c r="L220" s="26"/>
      <c r="M220" s="42" t="n">
        <f aca="false">IF(C220=0,0,IF(MONTH(M219)=1*AND(DAY($B$9)&gt;28),DATE(YEAR(M219),MONTH(M219)+2,1)-"1",DATE(YEAR(IF(MONTH(M219)&gt;12,YEAR(M219)+1,M219)),IF(MONTH(M219)&gt;12,1,MONTH(M219)+1),DAY($B$9))))</f>
        <v>51346</v>
      </c>
    </row>
    <row r="221" s="31" customFormat="true" ht="14.65" hidden="false" customHeight="false" outlineLevel="0" collapsed="false">
      <c r="A221" s="55" t="n">
        <v>213</v>
      </c>
      <c r="B221" s="42" t="n">
        <v>51359</v>
      </c>
      <c r="C221" s="56" t="n">
        <f aca="false">IF((C220-H220)&lt;0,0,C220-F220)</f>
        <v>171025.633455493</v>
      </c>
      <c r="D221" s="57" t="n">
        <f aca="false">E221/$C$1*$C$3</f>
        <v>0</v>
      </c>
      <c r="E221" s="58" t="n">
        <f aca="false">(B221-B220)*C221*$C$1/360</f>
        <v>1030.90451277339</v>
      </c>
      <c r="F221" s="57" t="n">
        <f aca="false">IF(C221&lt;G221*AND(A221=C216),C221,G221-D221-E221)</f>
        <v>5999.40455276286</v>
      </c>
      <c r="G221" s="59" t="n">
        <f aca="false">IF(C221,($C$5*($C$1+$C$3)/12*365/360)/(1-((1+($C$1+$C$3)/12*365/360)^(-$C$4)))+$C$5*$C$2,0)</f>
        <v>7030.30906553625</v>
      </c>
      <c r="H221" s="57" t="n">
        <f aca="false">IF(A221&lt;&gt;$C$4,G221,C221+D221+E221)</f>
        <v>7030.30906553625</v>
      </c>
      <c r="I221" s="26"/>
      <c r="J221" s="26"/>
      <c r="K221" s="55" t="n">
        <f aca="false">H221+I221+J221</f>
        <v>7030.30906553625</v>
      </c>
      <c r="L221" s="26"/>
      <c r="M221" s="42" t="n">
        <f aca="false">IF(C221=0,0,IF(MONTH(M220)=1*AND(DAY($B$9)&gt;28),DATE(YEAR(M220),MONTH(M220)+2,1)-"1",DATE(YEAR(IF(MONTH(M220)&gt;12,YEAR(M220)+1,M220)),IF(MONTH(M220)&gt;12,1,MONTH(M220)+1),DAY($B$9))))</f>
        <v>51377</v>
      </c>
    </row>
    <row r="222" s="31" customFormat="true" ht="14.65" hidden="false" customHeight="false" outlineLevel="0" collapsed="false">
      <c r="A222" s="55" t="n">
        <v>214</v>
      </c>
      <c r="B222" s="42" t="n">
        <v>51390</v>
      </c>
      <c r="C222" s="56" t="n">
        <f aca="false">IF((C221-H221)&lt;0,0,C221-F221)</f>
        <v>165026.22890273</v>
      </c>
      <c r="D222" s="57" t="n">
        <f aca="false">E222/$C$1*$C$3</f>
        <v>0</v>
      </c>
      <c r="E222" s="58" t="n">
        <f aca="false">(B222-B221)*C222*$C$1/360</f>
        <v>994.741435330344</v>
      </c>
      <c r="F222" s="57" t="n">
        <f aca="false">IF(C222&lt;G222*AND(A222=C217),C222,G222-D222-E222)</f>
        <v>6035.5676302059</v>
      </c>
      <c r="G222" s="59" t="n">
        <f aca="false">IF(C222,($C$5*($C$1+$C$3)/12*365/360)/(1-((1+($C$1+$C$3)/12*365/360)^(-$C$4)))+$C$5*$C$2,0)</f>
        <v>7030.30906553625</v>
      </c>
      <c r="H222" s="57" t="n">
        <f aca="false">IF(A222&lt;&gt;$C$4,G222,C222+D222+E222)</f>
        <v>7030.30906553625</v>
      </c>
      <c r="I222" s="26"/>
      <c r="J222" s="26"/>
      <c r="K222" s="55" t="n">
        <f aca="false">H222+I222+J222</f>
        <v>7030.30906553625</v>
      </c>
      <c r="L222" s="26"/>
      <c r="M222" s="42" t="n">
        <f aca="false">IF(C222=0,0,IF(MONTH(M221)=1*AND(DAY($B$9)&gt;28),DATE(YEAR(M221),MONTH(M221)+2,1)-"1",DATE(YEAR(IF(MONTH(M221)&gt;12,YEAR(M221)+1,M221)),IF(MONTH(M221)&gt;12,1,MONTH(M221)+1),DAY($B$9))))</f>
        <v>51408</v>
      </c>
    </row>
    <row r="223" s="31" customFormat="true" ht="14.65" hidden="false" customHeight="false" outlineLevel="0" collapsed="false">
      <c r="A223" s="55" t="n">
        <v>215</v>
      </c>
      <c r="B223" s="42" t="n">
        <v>51420</v>
      </c>
      <c r="C223" s="56" t="n">
        <f aca="false">IF((C222-H222)&lt;0,0,C222-F222)</f>
        <v>158990.661272524</v>
      </c>
      <c r="D223" s="57" t="n">
        <f aca="false">E223/$C$1*$C$3</f>
        <v>0</v>
      </c>
      <c r="E223" s="58" t="n">
        <f aca="false">(B223-B222)*C223*$C$1/360</f>
        <v>927.445524089724</v>
      </c>
      <c r="F223" s="57" t="n">
        <f aca="false">IF(C223&lt;G223*AND(A223=C218),C223,G223-D223-E223)</f>
        <v>6102.86354144652</v>
      </c>
      <c r="G223" s="59" t="n">
        <f aca="false">IF(C223,($C$5*($C$1+$C$3)/12*365/360)/(1-((1+($C$1+$C$3)/12*365/360)^(-$C$4)))+$C$5*$C$2,0)</f>
        <v>7030.30906553625</v>
      </c>
      <c r="H223" s="57" t="n">
        <f aca="false">IF(A223&lt;&gt;$C$4,G223,C223+D223+E223)</f>
        <v>7030.30906553625</v>
      </c>
      <c r="I223" s="26"/>
      <c r="J223" s="26"/>
      <c r="K223" s="55" t="n">
        <f aca="false">H223+I223+J223</f>
        <v>7030.30906553625</v>
      </c>
      <c r="L223" s="26"/>
      <c r="M223" s="42" t="n">
        <f aca="false">IF(C223=0,0,IF(MONTH(M222)=1*AND(DAY($B$9)&gt;28),DATE(YEAR(M222),MONTH(M222)+2,1)-"1",DATE(YEAR(IF(MONTH(M222)&gt;12,YEAR(M222)+1,M222)),IF(MONTH(M222)&gt;12,1,MONTH(M222)+1),DAY($B$9))))</f>
        <v>51438</v>
      </c>
    </row>
    <row r="224" s="31" customFormat="true" ht="14.65" hidden="false" customHeight="false" outlineLevel="0" collapsed="false">
      <c r="A224" s="55" t="n">
        <v>216</v>
      </c>
      <c r="B224" s="42" t="n">
        <v>51451</v>
      </c>
      <c r="C224" s="56" t="n">
        <f aca="false">IF((C223-H223)&lt;0,0,C223-F223)</f>
        <v>152887.797731077</v>
      </c>
      <c r="D224" s="57" t="n">
        <f aca="false">E224/$C$1*$C$3</f>
        <v>0</v>
      </c>
      <c r="E224" s="58" t="n">
        <f aca="false">(B224-B223)*C224*$C$1/360</f>
        <v>921.573669656773</v>
      </c>
      <c r="F224" s="57" t="n">
        <f aca="false">IF(C224&lt;G224*AND(A224=C219),C224,G224-D224-E224)</f>
        <v>6108.73539587947</v>
      </c>
      <c r="G224" s="59" t="n">
        <f aca="false">IF(C224,($C$5*($C$1+$C$3)/12*365/360)/(1-((1+($C$1+$C$3)/12*365/360)^(-$C$4)))+$C$5*$C$2,0)</f>
        <v>7030.30906553625</v>
      </c>
      <c r="H224" s="57" t="n">
        <f aca="false">IF(A224&lt;&gt;$C$4,G224,C224+D224+E224)</f>
        <v>7030.30906553625</v>
      </c>
      <c r="I224" s="26"/>
      <c r="J224" s="26"/>
      <c r="K224" s="55" t="n">
        <f aca="false">H224+I224+J224</f>
        <v>7030.30906553625</v>
      </c>
      <c r="L224" s="26"/>
      <c r="M224" s="42" t="n">
        <f aca="false">IF(C224=0,0,IF(MONTH(M223)=1*AND(DAY($B$9)&gt;28),DATE(YEAR(M223),MONTH(M223)+2,1)-"1",DATE(YEAR(IF(MONTH(M223)&gt;12,YEAR(M223)+1,M223)),IF(MONTH(M223)&gt;12,1,MONTH(M223)+1),DAY($B$9))))</f>
        <v>51469</v>
      </c>
    </row>
    <row r="225" s="31" customFormat="true" ht="14.65" hidden="false" customHeight="false" outlineLevel="0" collapsed="false">
      <c r="A225" s="55" t="n">
        <v>217</v>
      </c>
      <c r="B225" s="42" t="n">
        <v>51481</v>
      </c>
      <c r="C225" s="56" t="n">
        <f aca="false">IF((C224-H224)&lt;0,0,C224-F224)</f>
        <v>146779.062335198</v>
      </c>
      <c r="D225" s="57" t="n">
        <f aca="false">E225/$C$1*$C$3</f>
        <v>0</v>
      </c>
      <c r="E225" s="58" t="n">
        <f aca="false">(B225-B224)*C225*$C$1/360</f>
        <v>856.211196955322</v>
      </c>
      <c r="F225" s="57" t="n">
        <f aca="false">IF(C225&lt;G225*AND(A225=C220),C225,G225-D225-E225)</f>
        <v>6174.09786858093</v>
      </c>
      <c r="G225" s="59" t="n">
        <f aca="false">IF(C225,($C$5*($C$1+$C$3)/12*365/360)/(1-((1+($C$1+$C$3)/12*365/360)^(-$C$4)))+$C$5*$C$2,0)</f>
        <v>7030.30906553625</v>
      </c>
      <c r="H225" s="57" t="n">
        <f aca="false">IF(A225&lt;&gt;$C$4,G225,C225+D225+E225)</f>
        <v>7030.30906553625</v>
      </c>
      <c r="I225" s="26"/>
      <c r="J225" s="26" t="n">
        <f aca="false">IF(C225=0,0,(0.25%*$H$2)+(0%*$C$5))</f>
        <v>3250</v>
      </c>
      <c r="K225" s="55" t="n">
        <f aca="false">H225+I225+J225</f>
        <v>10280.3090655362</v>
      </c>
      <c r="L225" s="26"/>
      <c r="M225" s="42" t="n">
        <f aca="false">IF(C225=0,0,IF(MONTH(M224)=1*AND(DAY($B$9)&gt;28),DATE(YEAR(M224),MONTH(M224)+2,1)-"1",DATE(YEAR(IF(MONTH(M224)&gt;12,YEAR(M224)+1,M224)),IF(MONTH(M224)&gt;12,1,MONTH(M224)+1),DAY($B$9))))</f>
        <v>51499</v>
      </c>
    </row>
    <row r="226" s="31" customFormat="true" ht="14.65" hidden="false" customHeight="false" outlineLevel="0" collapsed="false">
      <c r="A226" s="55" t="n">
        <v>218</v>
      </c>
      <c r="B226" s="42" t="n">
        <v>51512</v>
      </c>
      <c r="C226" s="56" t="n">
        <f aca="false">IF((C225-H225)&lt;0,0,C225-F225)</f>
        <v>140604.964466617</v>
      </c>
      <c r="D226" s="57" t="n">
        <f aca="false">E226/$C$1*$C$3</f>
        <v>0</v>
      </c>
      <c r="E226" s="58" t="n">
        <f aca="false">(B226-B225)*C226*$C$1/360</f>
        <v>847.535480257108</v>
      </c>
      <c r="F226" s="57" t="n">
        <f aca="false">IF(C226&lt;G226*AND(A226=C221),C226,G226-D226-E226)</f>
        <v>6182.77358527914</v>
      </c>
      <c r="G226" s="59" t="n">
        <f aca="false">IF(C226,($C$5*($C$1+$C$3)/12*365/360)/(1-((1+($C$1+$C$3)/12*365/360)^(-$C$4)))+$C$5*$C$2,0)</f>
        <v>7030.30906553625</v>
      </c>
      <c r="H226" s="57" t="n">
        <f aca="false">IF(A226&lt;&gt;$C$4,G226,C226+D226+E226)</f>
        <v>7030.30906553625</v>
      </c>
      <c r="I226" s="26"/>
      <c r="J226" s="26"/>
      <c r="K226" s="55" t="n">
        <f aca="false">H226+I226+J226</f>
        <v>7030.30906553625</v>
      </c>
      <c r="L226" s="26"/>
      <c r="M226" s="42" t="n">
        <f aca="false">IF(C226=0,0,IF(MONTH(M225)=1*AND(DAY($B$9)&gt;28),DATE(YEAR(M225),MONTH(M225)+2,1)-"1",DATE(YEAR(IF(MONTH(M225)&gt;12,YEAR(M225)+1,M225)),IF(MONTH(M225)&gt;12,1,MONTH(M225)+1),DAY($B$9))))</f>
        <v>51530</v>
      </c>
    </row>
    <row r="227" s="31" customFormat="true" ht="14.65" hidden="false" customHeight="false" outlineLevel="0" collapsed="false">
      <c r="A227" s="55" t="n">
        <v>219</v>
      </c>
      <c r="B227" s="42" t="n">
        <v>51543</v>
      </c>
      <c r="C227" s="56" t="n">
        <f aca="false">IF((C226-H226)&lt;0,0,C226-F226)</f>
        <v>134422.190881338</v>
      </c>
      <c r="D227" s="57" t="n">
        <f aca="false">E227/$C$1*$C$3</f>
        <v>0</v>
      </c>
      <c r="E227" s="58" t="n">
        <f aca="false">(B227-B226)*C227*$C$1/360</f>
        <v>810.267095034731</v>
      </c>
      <c r="F227" s="57" t="n">
        <f aca="false">IF(C227&lt;G227*AND(A227=C222),C227,G227-D227-E227)</f>
        <v>6220.04197050152</v>
      </c>
      <c r="G227" s="59" t="n">
        <f aca="false">IF(C227,($C$5*($C$1+$C$3)/12*365/360)/(1-((1+($C$1+$C$3)/12*365/360)^(-$C$4)))+$C$5*$C$2,0)</f>
        <v>7030.30906553625</v>
      </c>
      <c r="H227" s="57" t="n">
        <f aca="false">IF(A227&lt;&gt;$C$4,G227,C227+D227+E227)</f>
        <v>7030.30906553625</v>
      </c>
      <c r="I227" s="26"/>
      <c r="J227" s="26"/>
      <c r="K227" s="55" t="n">
        <f aca="false">H227+I227+J227</f>
        <v>7030.30906553625</v>
      </c>
      <c r="L227" s="26"/>
      <c r="M227" s="42" t="n">
        <f aca="false">IF(C227=0,0,IF(MONTH(M226)=1*AND(DAY($B$9)&gt;28),DATE(YEAR(M226),MONTH(M226)+2,1)-"1",DATE(YEAR(IF(MONTH(M226)&gt;12,YEAR(M226)+1,M226)),IF(MONTH(M226)&gt;12,1,MONTH(M226)+1),DAY($B$9))))</f>
        <v>51560</v>
      </c>
    </row>
    <row r="228" s="31" customFormat="true" ht="14.65" hidden="false" customHeight="false" outlineLevel="0" collapsed="false">
      <c r="A228" s="55" t="n">
        <v>220</v>
      </c>
      <c r="B228" s="42" t="n">
        <v>51571</v>
      </c>
      <c r="C228" s="56" t="n">
        <f aca="false">IF((C227-H227)&lt;0,0,C227-F227)</f>
        <v>128202.148910836</v>
      </c>
      <c r="D228" s="57" t="n">
        <f aca="false">E228/$C$1*$C$3</f>
        <v>0</v>
      </c>
      <c r="E228" s="58" t="n">
        <f aca="false">(B228-B227)*C228*$C$1/360</f>
        <v>697.989477403443</v>
      </c>
      <c r="F228" s="57" t="n">
        <f aca="false">IF(C228&lt;G228*AND(A228=C223),C228,G228-D228-E228)</f>
        <v>6332.31958813281</v>
      </c>
      <c r="G228" s="59" t="n">
        <f aca="false">IF(C228,($C$5*($C$1+$C$3)/12*365/360)/(1-((1+($C$1+$C$3)/12*365/360)^(-$C$4)))+$C$5*$C$2,0)</f>
        <v>7030.30906553625</v>
      </c>
      <c r="H228" s="57" t="n">
        <f aca="false">IF(A228&lt;&gt;$C$4,G228,C228+D228+E228)</f>
        <v>7030.30906553625</v>
      </c>
      <c r="I228" s="26"/>
      <c r="J228" s="26"/>
      <c r="K228" s="55" t="n">
        <f aca="false">H228+I228+J228</f>
        <v>7030.30906553625</v>
      </c>
      <c r="L228" s="26"/>
      <c r="M228" s="42" t="n">
        <f aca="false">IF(C228=0,0,IF(MONTH(M227)=1*AND(DAY($B$9)&gt;28),DATE(YEAR(M227),MONTH(M227)+2,1)-"1",DATE(YEAR(IF(MONTH(M227)&gt;12,YEAR(M227)+1,M227)),IF(MONTH(M227)&gt;12,1,MONTH(M227)+1),DAY($B$9))))</f>
        <v>51589</v>
      </c>
    </row>
    <row r="229" s="31" customFormat="true" ht="14.65" hidden="false" customHeight="false" outlineLevel="0" collapsed="false">
      <c r="A229" s="55" t="n">
        <v>221</v>
      </c>
      <c r="B229" s="42" t="n">
        <v>51602</v>
      </c>
      <c r="C229" s="56" t="n">
        <f aca="false">IF((C228-H228)&lt;0,0,C228-F228)</f>
        <v>121869.829322704</v>
      </c>
      <c r="D229" s="57" t="n">
        <f aca="false">E229/$C$1*$C$3</f>
        <v>0</v>
      </c>
      <c r="E229" s="58" t="n">
        <f aca="false">(B229-B228)*C229*$C$1/360</f>
        <v>734.604248972963</v>
      </c>
      <c r="F229" s="57" t="n">
        <f aca="false">IF(C229&lt;G229*AND(A229=C224),C229,G229-D229-E229)</f>
        <v>6295.70481656328</v>
      </c>
      <c r="G229" s="59" t="n">
        <f aca="false">IF(C229,($C$5*($C$1+$C$3)/12*365/360)/(1-((1+($C$1+$C$3)/12*365/360)^(-$C$4)))+$C$5*$C$2,0)</f>
        <v>7030.30906553625</v>
      </c>
      <c r="H229" s="57" t="n">
        <f aca="false">IF(A229&lt;&gt;$C$4,G229,C229+D229+E229)</f>
        <v>7030.30906553625</v>
      </c>
      <c r="I229" s="26"/>
      <c r="J229" s="26"/>
      <c r="K229" s="55" t="n">
        <f aca="false">H229+I229+J229</f>
        <v>7030.30906553625</v>
      </c>
      <c r="L229" s="26"/>
      <c r="M229" s="42" t="n">
        <f aca="false">IF(C229=0,0,IF(MONTH(M228)=1*AND(DAY($B$9)&gt;28),DATE(YEAR(M228),MONTH(M228)+2,1)-"1",DATE(YEAR(IF(MONTH(M228)&gt;12,YEAR(M228)+1,M228)),IF(MONTH(M228)&gt;12,1,MONTH(M228)+1),DAY($B$9))))</f>
        <v>51620</v>
      </c>
    </row>
    <row r="230" s="31" customFormat="true" ht="14.65" hidden="false" customHeight="false" outlineLevel="0" collapsed="false">
      <c r="A230" s="55" t="n">
        <v>222</v>
      </c>
      <c r="B230" s="42" t="n">
        <v>51632</v>
      </c>
      <c r="C230" s="56" t="n">
        <f aca="false">IF((C229-H229)&lt;0,0,C229-F229)</f>
        <v>115574.12450614</v>
      </c>
      <c r="D230" s="57" t="n">
        <f aca="false">E230/$C$1*$C$3</f>
        <v>0</v>
      </c>
      <c r="E230" s="58" t="n">
        <f aca="false">(B230-B229)*C230*$C$1/360</f>
        <v>674.182392952485</v>
      </c>
      <c r="F230" s="57" t="n">
        <f aca="false">IF(C230&lt;G230*AND(A230=C225),C230,G230-D230-E230)</f>
        <v>6356.12667258376</v>
      </c>
      <c r="G230" s="59" t="n">
        <f aca="false">IF(C230,($C$5*($C$1+$C$3)/12*365/360)/(1-((1+($C$1+$C$3)/12*365/360)^(-$C$4)))+$C$5*$C$2,0)</f>
        <v>7030.30906553625</v>
      </c>
      <c r="H230" s="57" t="n">
        <f aca="false">IF(A230&lt;&gt;$C$4,G230,C230+D230+E230)</f>
        <v>7030.30906553625</v>
      </c>
      <c r="I230" s="26"/>
      <c r="J230" s="26"/>
      <c r="K230" s="55" t="n">
        <f aca="false">H230+I230+J230</f>
        <v>7030.30906553625</v>
      </c>
      <c r="L230" s="26"/>
      <c r="M230" s="42" t="n">
        <f aca="false">IF(C230=0,0,IF(MONTH(M229)=1*AND(DAY($B$9)&gt;28),DATE(YEAR(M229),MONTH(M229)+2,1)-"1",DATE(YEAR(IF(MONTH(M229)&gt;12,YEAR(M229)+1,M229)),IF(MONTH(M229)&gt;12,1,MONTH(M229)+1),DAY($B$9))))</f>
        <v>51650</v>
      </c>
    </row>
    <row r="231" s="31" customFormat="true" ht="14.65" hidden="false" customHeight="false" outlineLevel="0" collapsed="false">
      <c r="A231" s="55" t="n">
        <v>223</v>
      </c>
      <c r="B231" s="42" t="n">
        <v>51663</v>
      </c>
      <c r="C231" s="56" t="n">
        <f aca="false">IF((C230-H230)&lt;0,0,C230-F230)</f>
        <v>109217.997833557</v>
      </c>
      <c r="D231" s="57" t="n">
        <f aca="false">E231/$C$1*$C$3</f>
        <v>0</v>
      </c>
      <c r="E231" s="58" t="n">
        <f aca="false">(B231-B230)*C231*$C$1/360</f>
        <v>658.341820274494</v>
      </c>
      <c r="F231" s="57" t="n">
        <f aca="false">IF(C231&lt;G231*AND(A231=C226),C231,G231-D231-E231)</f>
        <v>6371.96724526175</v>
      </c>
      <c r="G231" s="59" t="n">
        <f aca="false">IF(C231,($C$5*($C$1+$C$3)/12*365/360)/(1-((1+($C$1+$C$3)/12*365/360)^(-$C$4)))+$C$5*$C$2,0)</f>
        <v>7030.30906553625</v>
      </c>
      <c r="H231" s="57" t="n">
        <f aca="false">IF(A231&lt;&gt;$C$4,G231,C231+D231+E231)</f>
        <v>7030.30906553625</v>
      </c>
      <c r="I231" s="26"/>
      <c r="J231" s="26"/>
      <c r="K231" s="55" t="n">
        <f aca="false">H231+I231+J231</f>
        <v>7030.30906553625</v>
      </c>
      <c r="L231" s="26"/>
      <c r="M231" s="42" t="n">
        <f aca="false">IF(C231=0,0,IF(MONTH(M230)=1*AND(DAY($B$9)&gt;28),DATE(YEAR(M230),MONTH(M230)+2,1)-"1",DATE(YEAR(IF(MONTH(M230)&gt;12,YEAR(M230)+1,M230)),IF(MONTH(M230)&gt;12,1,MONTH(M230)+1),DAY($B$9))))</f>
        <v>51681</v>
      </c>
    </row>
    <row r="232" s="31" customFormat="true" ht="14.65" hidden="false" customHeight="false" outlineLevel="0" collapsed="false">
      <c r="A232" s="55" t="n">
        <v>224</v>
      </c>
      <c r="B232" s="42" t="n">
        <v>51693</v>
      </c>
      <c r="C232" s="56" t="n">
        <f aca="false">IF((C231-H231)&lt;0,0,C231-F231)</f>
        <v>102846.030588295</v>
      </c>
      <c r="D232" s="57" t="n">
        <f aca="false">E232/$C$1*$C$3</f>
        <v>0</v>
      </c>
      <c r="E232" s="58" t="n">
        <f aca="false">(B232-B231)*C232*$C$1/360</f>
        <v>599.93517843172</v>
      </c>
      <c r="F232" s="57" t="n">
        <f aca="false">IF(C232&lt;G232*AND(A232=C227),C232,G232-D232-E232)</f>
        <v>6430.37388710453</v>
      </c>
      <c r="G232" s="59" t="n">
        <f aca="false">IF(C232,($C$5*($C$1+$C$3)/12*365/360)/(1-((1+($C$1+$C$3)/12*365/360)^(-$C$4)))+$C$5*$C$2,0)</f>
        <v>7030.30906553625</v>
      </c>
      <c r="H232" s="57" t="n">
        <f aca="false">IF(A232&lt;&gt;$C$4,G232,C232+D232+E232)</f>
        <v>7030.30906553625</v>
      </c>
      <c r="I232" s="26"/>
      <c r="J232" s="26"/>
      <c r="K232" s="55" t="n">
        <f aca="false">H232+I232+J232</f>
        <v>7030.30906553625</v>
      </c>
      <c r="L232" s="26"/>
      <c r="M232" s="42" t="n">
        <f aca="false">IF(C232=0,0,IF(MONTH(M231)=1*AND(DAY($B$9)&gt;28),DATE(YEAR(M231),MONTH(M231)+2,1)-"1",DATE(YEAR(IF(MONTH(M231)&gt;12,YEAR(M231)+1,M231)),IF(MONTH(M231)&gt;12,1,MONTH(M231)+1),DAY($B$9))))</f>
        <v>51711</v>
      </c>
    </row>
    <row r="233" s="31" customFormat="true" ht="14.65" hidden="false" customHeight="false" outlineLevel="0" collapsed="false">
      <c r="A233" s="55" t="n">
        <v>225</v>
      </c>
      <c r="B233" s="42" t="n">
        <v>51724</v>
      </c>
      <c r="C233" s="56" t="n">
        <f aca="false">IF((C232-H232)&lt;0,0,C232-F232)</f>
        <v>96415.6567011903</v>
      </c>
      <c r="D233" s="57" t="n">
        <f aca="false">E233/$C$1*$C$3</f>
        <v>0</v>
      </c>
      <c r="E233" s="58" t="n">
        <f aca="false">(B233-B232)*C233*$C$1/360</f>
        <v>581.172152893286</v>
      </c>
      <c r="F233" s="57" t="n">
        <f aca="false">IF(C233&lt;G233*AND(A233=C228),C233,G233-D233-E233)</f>
        <v>6449.13691264296</v>
      </c>
      <c r="G233" s="59" t="n">
        <f aca="false">IF(C233,($C$5*($C$1+$C$3)/12*365/360)/(1-((1+($C$1+$C$3)/12*365/360)^(-$C$4)))+$C$5*$C$2,0)</f>
        <v>7030.30906553625</v>
      </c>
      <c r="H233" s="57" t="n">
        <f aca="false">IF(A233&lt;&gt;$C$4,G233,C233+D233+E233)</f>
        <v>7030.30906553625</v>
      </c>
      <c r="I233" s="26"/>
      <c r="J233" s="26"/>
      <c r="K233" s="55" t="n">
        <f aca="false">H233+I233+J233</f>
        <v>7030.30906553625</v>
      </c>
      <c r="L233" s="26"/>
      <c r="M233" s="42" t="n">
        <f aca="false">IF(C233=0,0,IF(MONTH(M232)=1*AND(DAY($B$9)&gt;28),DATE(YEAR(M232),MONTH(M232)+2,1)-"1",DATE(YEAR(IF(MONTH(M232)&gt;12,YEAR(M232)+1,M232)),IF(MONTH(M232)&gt;12,1,MONTH(M232)+1),DAY($B$9))))</f>
        <v>51742</v>
      </c>
    </row>
    <row r="234" s="31" customFormat="true" ht="14.65" hidden="false" customHeight="false" outlineLevel="0" collapsed="false">
      <c r="A234" s="55" t="n">
        <v>226</v>
      </c>
      <c r="B234" s="42" t="n">
        <v>51755</v>
      </c>
      <c r="C234" s="56" t="n">
        <f aca="false">IF((C233-H233)&lt;0,0,C233-F233)</f>
        <v>89966.5197885473</v>
      </c>
      <c r="D234" s="57" t="n">
        <f aca="false">E234/$C$1*$C$3</f>
        <v>0</v>
      </c>
      <c r="E234" s="58" t="n">
        <f aca="false">(B234-B233)*C234*$C$1/360</f>
        <v>542.29818872541</v>
      </c>
      <c r="F234" s="57" t="n">
        <f aca="false">IF(C234&lt;G234*AND(A234=C229),C234,G234-D234-E234)</f>
        <v>6488.01087681084</v>
      </c>
      <c r="G234" s="59" t="n">
        <f aca="false">IF(C234,($C$5*($C$1+$C$3)/12*365/360)/(1-((1+($C$1+$C$3)/12*365/360)^(-$C$4)))+$C$5*$C$2,0)</f>
        <v>7030.30906553625</v>
      </c>
      <c r="H234" s="57" t="n">
        <f aca="false">IF(A234&lt;&gt;$C$4,G234,C234+D234+E234)</f>
        <v>7030.30906553625</v>
      </c>
      <c r="I234" s="26"/>
      <c r="J234" s="26"/>
      <c r="K234" s="55" t="n">
        <f aca="false">H234+I234+J234</f>
        <v>7030.30906553625</v>
      </c>
      <c r="L234" s="26"/>
      <c r="M234" s="42" t="n">
        <f aca="false">IF(C234=0,0,IF(MONTH(M233)=1*AND(DAY($B$9)&gt;28),DATE(YEAR(M233),MONTH(M233)+2,1)-"1",DATE(YEAR(IF(MONTH(M233)&gt;12,YEAR(M233)+1,M233)),IF(MONTH(M233)&gt;12,1,MONTH(M233)+1),DAY($B$9))))</f>
        <v>51773</v>
      </c>
    </row>
    <row r="235" s="31" customFormat="true" ht="14.65" hidden="false" customHeight="false" outlineLevel="0" collapsed="false">
      <c r="A235" s="55" t="n">
        <v>227</v>
      </c>
      <c r="B235" s="42" t="n">
        <v>51785</v>
      </c>
      <c r="C235" s="56" t="n">
        <f aca="false">IF((C234-H234)&lt;0,0,C234-F234)</f>
        <v>83478.5089117365</v>
      </c>
      <c r="D235" s="57" t="n">
        <f aca="false">E235/$C$1*$C$3</f>
        <v>0</v>
      </c>
      <c r="E235" s="58" t="n">
        <f aca="false">(B235-B234)*C235*$C$1/360</f>
        <v>486.957968651796</v>
      </c>
      <c r="F235" s="57" t="n">
        <f aca="false">IF(C235&lt;G235*AND(A235=C230),C235,G235-D235-E235)</f>
        <v>6543.35109688445</v>
      </c>
      <c r="G235" s="59" t="n">
        <f aca="false">IF(C235,($C$5*($C$1+$C$3)/12*365/360)/(1-((1+($C$1+$C$3)/12*365/360)^(-$C$4)))+$C$5*$C$2,0)</f>
        <v>7030.30906553625</v>
      </c>
      <c r="H235" s="57" t="n">
        <f aca="false">IF(A235&lt;&gt;$C$4,G235,C235+D235+E235)</f>
        <v>7030.30906553625</v>
      </c>
      <c r="I235" s="26"/>
      <c r="J235" s="26"/>
      <c r="K235" s="55" t="n">
        <f aca="false">H235+I235+J235</f>
        <v>7030.30906553625</v>
      </c>
      <c r="L235" s="26"/>
      <c r="M235" s="42" t="n">
        <f aca="false">IF(C235=0,0,IF(MONTH(M234)=1*AND(DAY($B$9)&gt;28),DATE(YEAR(M234),MONTH(M234)+2,1)-"1",DATE(YEAR(IF(MONTH(M234)&gt;12,YEAR(M234)+1,M234)),IF(MONTH(M234)&gt;12,1,MONTH(M234)+1),DAY($B$9))))</f>
        <v>51803</v>
      </c>
    </row>
    <row r="236" s="31" customFormat="true" ht="14.65" hidden="false" customHeight="false" outlineLevel="0" collapsed="false">
      <c r="A236" s="55" t="n">
        <v>228</v>
      </c>
      <c r="B236" s="42" t="n">
        <v>51816</v>
      </c>
      <c r="C236" s="56" t="n">
        <f aca="false">IF((C235-H235)&lt;0,0,C235-F235)</f>
        <v>76935.157814852</v>
      </c>
      <c r="D236" s="57" t="n">
        <f aca="false">E236/$C$1*$C$3</f>
        <v>0</v>
      </c>
      <c r="E236" s="58" t="n">
        <f aca="false">(B236-B235)*C236*$C$1/360</f>
        <v>463.748034606191</v>
      </c>
      <c r="F236" s="57" t="n">
        <f aca="false">IF(C236&lt;G236*AND(A236=C231),C236,G236-D236-E236)</f>
        <v>6566.56103093006</v>
      </c>
      <c r="G236" s="59" t="n">
        <f aca="false">IF(C236,($C$5*($C$1+$C$3)/12*365/360)/(1-((1+($C$1+$C$3)/12*365/360)^(-$C$4)))+$C$5*$C$2,0)</f>
        <v>7030.30906553625</v>
      </c>
      <c r="H236" s="57" t="n">
        <f aca="false">IF(A236&lt;&gt;$C$4,G236,C236+D236+E236)</f>
        <v>7030.30906553625</v>
      </c>
      <c r="I236" s="26"/>
      <c r="J236" s="26"/>
      <c r="K236" s="55" t="n">
        <f aca="false">H236+I236+J236</f>
        <v>7030.30906553625</v>
      </c>
      <c r="L236" s="26"/>
      <c r="M236" s="42" t="n">
        <f aca="false">IF(C236=0,0,IF(MONTH(M235)=1*AND(DAY($B$9)&gt;28),DATE(YEAR(M235),MONTH(M235)+2,1)-"1",DATE(YEAR(IF(MONTH(M235)&gt;12,YEAR(M235)+1,M235)),IF(MONTH(M235)&gt;12,1,MONTH(M235)+1),DAY($B$9))))</f>
        <v>51834</v>
      </c>
    </row>
    <row r="237" s="31" customFormat="true" ht="14.65" hidden="false" customHeight="false" outlineLevel="0" collapsed="false">
      <c r="A237" s="55" t="n">
        <v>229</v>
      </c>
      <c r="B237" s="42" t="n">
        <v>51846</v>
      </c>
      <c r="C237" s="56" t="n">
        <f aca="false">IF((C236-H236)&lt;0,0,C236-F236)</f>
        <v>70368.596783922</v>
      </c>
      <c r="D237" s="57" t="n">
        <f aca="false">E237/$C$1*$C$3</f>
        <v>0</v>
      </c>
      <c r="E237" s="58" t="n">
        <f aca="false">(B237-B236)*C237*$C$1/360</f>
        <v>410.483481239545</v>
      </c>
      <c r="F237" s="57" t="n">
        <f aca="false">IF(C237&lt;G237*AND(A237=C232),C237,G237-D237-E237)</f>
        <v>6619.8255842967</v>
      </c>
      <c r="G237" s="59" t="n">
        <f aca="false">IF(C237,($C$5*($C$1+$C$3)/12*365/360)/(1-((1+($C$1+$C$3)/12*365/360)^(-$C$4)))+$C$5*$C$2,0)</f>
        <v>7030.30906553625</v>
      </c>
      <c r="H237" s="57" t="n">
        <f aca="false">IF(A237&lt;&gt;$C$4,G237,C237+D237+E237)</f>
        <v>7030.30906553625</v>
      </c>
      <c r="I237" s="26"/>
      <c r="J237" s="26" t="n">
        <f aca="false">IF(C237=0,0,(0.25%*$H$2)+(0%*$C$5))</f>
        <v>3250</v>
      </c>
      <c r="K237" s="55" t="n">
        <f aca="false">H237+I237+J237</f>
        <v>10280.3090655362</v>
      </c>
      <c r="L237" s="26"/>
      <c r="M237" s="42" t="n">
        <f aca="false">IF(C237=0,0,IF(MONTH(M236)=1*AND(DAY($B$9)&gt;28),DATE(YEAR(M236),MONTH(M236)+2,1)-"1",DATE(YEAR(IF(MONTH(M236)&gt;12,YEAR(M236)+1,M236)),IF(MONTH(M236)&gt;12,1,MONTH(M236)+1),DAY($B$9))))</f>
        <v>51864</v>
      </c>
    </row>
    <row r="238" s="31" customFormat="true" ht="14.65" hidden="false" customHeight="false" outlineLevel="0" collapsed="false">
      <c r="A238" s="55" t="n">
        <v>230</v>
      </c>
      <c r="B238" s="42" t="n">
        <v>51877</v>
      </c>
      <c r="C238" s="56" t="n">
        <f aca="false">IF((C237-H237)&lt;0,0,C237-F237)</f>
        <v>63748.7711996253</v>
      </c>
      <c r="D238" s="57" t="n">
        <f aca="false">E238/$C$1*$C$3</f>
        <v>0</v>
      </c>
      <c r="E238" s="58" t="n">
        <f aca="false">(B238-B237)*C238*$C$1/360</f>
        <v>384.263426397741</v>
      </c>
      <c r="F238" s="57" t="n">
        <f aca="false">IF(C238&lt;G238*AND(A238=C233),C238,G238-D238-E238)</f>
        <v>6646.04563913851</v>
      </c>
      <c r="G238" s="59" t="n">
        <f aca="false">IF(C238,($C$5*($C$1+$C$3)/12*365/360)/(1-((1+($C$1+$C$3)/12*365/360)^(-$C$4)))+$C$5*$C$2,0)</f>
        <v>7030.30906553625</v>
      </c>
      <c r="H238" s="57" t="n">
        <f aca="false">IF(A238&lt;&gt;$C$4,G238,C238+D238+E238)</f>
        <v>7030.30906553625</v>
      </c>
      <c r="I238" s="26"/>
      <c r="J238" s="26"/>
      <c r="K238" s="55" t="n">
        <f aca="false">H238+I238+J238</f>
        <v>7030.30906553625</v>
      </c>
      <c r="L238" s="26"/>
      <c r="M238" s="42" t="n">
        <f aca="false">IF(C238=0,0,IF(MONTH(M237)=1*AND(DAY($B$9)&gt;28),DATE(YEAR(M237),MONTH(M237)+2,1)-"1",DATE(YEAR(IF(MONTH(M237)&gt;12,YEAR(M237)+1,M237)),IF(MONTH(M237)&gt;12,1,MONTH(M237)+1),DAY($B$9))))</f>
        <v>51895</v>
      </c>
    </row>
    <row r="239" s="31" customFormat="true" ht="14.65" hidden="false" customHeight="false" outlineLevel="0" collapsed="false">
      <c r="A239" s="55" t="n">
        <v>231</v>
      </c>
      <c r="B239" s="42" t="n">
        <v>51908</v>
      </c>
      <c r="C239" s="56" t="n">
        <f aca="false">IF((C238-H238)&lt;0,0,C238-F238)</f>
        <v>57102.7255604867</v>
      </c>
      <c r="D239" s="57" t="n">
        <f aca="false">E239/$C$1*$C$3</f>
        <v>0</v>
      </c>
      <c r="E239" s="58" t="n">
        <f aca="false">(B239-B238)*C239*$C$1/360</f>
        <v>344.202540184045</v>
      </c>
      <c r="F239" s="57" t="n">
        <f aca="false">IF(C239&lt;G239*AND(A239=C234),C239,G239-D239-E239)</f>
        <v>6686.1065253522</v>
      </c>
      <c r="G239" s="59" t="n">
        <f aca="false">IF(C239,($C$5*($C$1+$C$3)/12*365/360)/(1-((1+($C$1+$C$3)/12*365/360)^(-$C$4)))+$C$5*$C$2,0)</f>
        <v>7030.30906553625</v>
      </c>
      <c r="H239" s="57" t="n">
        <f aca="false">IF(A239&lt;&gt;$C$4,G239,C239+D239+E239)</f>
        <v>7030.30906553625</v>
      </c>
      <c r="I239" s="26"/>
      <c r="J239" s="26"/>
      <c r="K239" s="55" t="n">
        <f aca="false">H239+I239+J239</f>
        <v>7030.30906553625</v>
      </c>
      <c r="L239" s="26"/>
      <c r="M239" s="42" t="n">
        <f aca="false">IF(C239=0,0,IF(MONTH(M238)=1*AND(DAY($B$9)&gt;28),DATE(YEAR(M238),MONTH(M238)+2,1)-"1",DATE(YEAR(IF(MONTH(M238)&gt;12,YEAR(M238)+1,M238)),IF(MONTH(M238)&gt;12,1,MONTH(M238)+1),DAY($B$9))))</f>
        <v>51925</v>
      </c>
    </row>
    <row r="240" s="31" customFormat="true" ht="14.65" hidden="false" customHeight="false" outlineLevel="0" collapsed="false">
      <c r="A240" s="55" t="n">
        <v>232</v>
      </c>
      <c r="B240" s="42" t="n">
        <v>51936</v>
      </c>
      <c r="C240" s="56" t="n">
        <f aca="false">IF((C239-H239)&lt;0,0,C239-F239)</f>
        <v>50416.6190351345</v>
      </c>
      <c r="D240" s="57" t="n">
        <f aca="false">E240/$C$1*$C$3</f>
        <v>0</v>
      </c>
      <c r="E240" s="58" t="n">
        <f aca="false">(B240-B239)*C240*$C$1/360</f>
        <v>274.49048141351</v>
      </c>
      <c r="F240" s="57" t="n">
        <f aca="false">IF(C240&lt;G240*AND(A240=C235),C240,G240-D240-E240)</f>
        <v>6755.81858412274</v>
      </c>
      <c r="G240" s="59" t="n">
        <f aca="false">IF(C240,($C$5*($C$1+$C$3)/12*365/360)/(1-((1+($C$1+$C$3)/12*365/360)^(-$C$4)))+$C$5*$C$2,0)</f>
        <v>7030.30906553625</v>
      </c>
      <c r="H240" s="57" t="n">
        <f aca="false">IF(A240&lt;&gt;$C$4,G240,C240+D240+E240)</f>
        <v>7030.30906553625</v>
      </c>
      <c r="I240" s="26"/>
      <c r="J240" s="26"/>
      <c r="K240" s="55" t="n">
        <f aca="false">H240+I240+J240</f>
        <v>7030.30906553625</v>
      </c>
      <c r="L240" s="26"/>
      <c r="M240" s="42" t="n">
        <f aca="false">IF(C240=0,0,IF(MONTH(M239)=1*AND(DAY($B$9)&gt;28),DATE(YEAR(M239),MONTH(M239)+2,1)-"1",DATE(YEAR(IF(MONTH(M239)&gt;12,YEAR(M239)+1,M239)),IF(MONTH(M239)&gt;12,1,MONTH(M239)+1),DAY($B$9))))</f>
        <v>51954</v>
      </c>
    </row>
    <row r="241" s="31" customFormat="true" ht="14.65" hidden="false" customHeight="false" outlineLevel="0" collapsed="false">
      <c r="A241" s="55" t="n">
        <v>233</v>
      </c>
      <c r="B241" s="42" t="n">
        <v>51967</v>
      </c>
      <c r="C241" s="56" t="n">
        <f aca="false">IF((C240-H240)&lt;0,0,C240-F240)</f>
        <v>43660.8004510118</v>
      </c>
      <c r="D241" s="57" t="n">
        <f aca="false">E241/$C$1*$C$3</f>
        <v>0</v>
      </c>
      <c r="E241" s="58" t="n">
        <f aca="false">(B241-B240)*C241*$C$1/360</f>
        <v>263.177602718599</v>
      </c>
      <c r="F241" s="57" t="n">
        <f aca="false">IF(C241&lt;G241*AND(A241=C236),C241,G241-D241-E241)</f>
        <v>6767.13146281765</v>
      </c>
      <c r="G241" s="59" t="n">
        <f aca="false">IF(C241,($C$5*($C$1+$C$3)/12*365/360)/(1-((1+($C$1+$C$3)/12*365/360)^(-$C$4)))+$C$5*$C$2,0)</f>
        <v>7030.30906553625</v>
      </c>
      <c r="H241" s="57" t="n">
        <f aca="false">IF(A241&lt;&gt;$C$4,G241,C241+D241+E241)</f>
        <v>7030.30906553625</v>
      </c>
      <c r="I241" s="26"/>
      <c r="J241" s="26"/>
      <c r="K241" s="55" t="n">
        <f aca="false">H241+I241+J241</f>
        <v>7030.30906553625</v>
      </c>
      <c r="L241" s="26"/>
      <c r="M241" s="42" t="n">
        <f aca="false">IF(C241=0,0,IF(MONTH(M240)=1*AND(DAY($B$9)&gt;28),DATE(YEAR(M240),MONTH(M240)+2,1)-"1",DATE(YEAR(IF(MONTH(M240)&gt;12,YEAR(M240)+1,M240)),IF(MONTH(M240)&gt;12,1,MONTH(M240)+1),DAY($B$9))))</f>
        <v>51985</v>
      </c>
    </row>
    <row r="242" s="31" customFormat="true" ht="14.65" hidden="false" customHeight="false" outlineLevel="0" collapsed="false">
      <c r="A242" s="55" t="n">
        <v>234</v>
      </c>
      <c r="B242" s="42" t="n">
        <v>51997</v>
      </c>
      <c r="C242" s="56" t="n">
        <f aca="false">IF((C241-H241)&lt;0,0,C241-F241)</f>
        <v>36893.6689881941</v>
      </c>
      <c r="D242" s="57" t="n">
        <f aca="false">E242/$C$1*$C$3</f>
        <v>0</v>
      </c>
      <c r="E242" s="58" t="n">
        <f aca="false">(B242-B241)*C242*$C$1/360</f>
        <v>215.213069097799</v>
      </c>
      <c r="F242" s="57" t="n">
        <f aca="false">IF(C242&lt;G242*AND(A242=C237),C242,G242-D242-E242)</f>
        <v>6815.09599643845</v>
      </c>
      <c r="G242" s="59" t="n">
        <f aca="false">IF(C242,($C$5*($C$1+$C$3)/12*365/360)/(1-((1+($C$1+$C$3)/12*365/360)^(-$C$4)))+$C$5*$C$2,0)</f>
        <v>7030.30906553625</v>
      </c>
      <c r="H242" s="57" t="n">
        <f aca="false">IF(A242&lt;&gt;$C$4,G242,C242+D242+E242)</f>
        <v>7030.30906553625</v>
      </c>
      <c r="I242" s="26"/>
      <c r="J242" s="26"/>
      <c r="K242" s="55" t="n">
        <f aca="false">H242+I242+J242</f>
        <v>7030.30906553625</v>
      </c>
      <c r="L242" s="26"/>
      <c r="M242" s="42" t="n">
        <f aca="false">IF(C242=0,0,IF(MONTH(M241)=1*AND(DAY($B$9)&gt;28),DATE(YEAR(M241),MONTH(M241)+2,1)-"1",DATE(YEAR(IF(MONTH(M241)&gt;12,YEAR(M241)+1,M241)),IF(MONTH(M241)&gt;12,1,MONTH(M241)+1),DAY($B$9))))</f>
        <v>52015</v>
      </c>
    </row>
    <row r="243" s="31" customFormat="true" ht="14.65" hidden="false" customHeight="false" outlineLevel="0" collapsed="false">
      <c r="A243" s="55" t="n">
        <v>235</v>
      </c>
      <c r="B243" s="42" t="n">
        <v>52028</v>
      </c>
      <c r="C243" s="56" t="n">
        <f aca="false">IF((C242-H242)&lt;0,0,C242-F242)</f>
        <v>30078.5729917557</v>
      </c>
      <c r="D243" s="57" t="n">
        <f aca="false">E243/$C$1*$C$3</f>
        <v>0</v>
      </c>
      <c r="E243" s="58" t="n">
        <f aca="false">(B243-B242)*C243*$C$1/360</f>
        <v>181.306953866972</v>
      </c>
      <c r="F243" s="57" t="n">
        <f aca="false">IF(C243&lt;G243*AND(A243=C238),C243,G243-D243-E243)</f>
        <v>6849.00211166928</v>
      </c>
      <c r="G243" s="59" t="n">
        <f aca="false">IF(C243,($C$5*($C$1+$C$3)/12*365/360)/(1-((1+($C$1+$C$3)/12*365/360)^(-$C$4)))+$C$5*$C$2,0)</f>
        <v>7030.30906553625</v>
      </c>
      <c r="H243" s="57" t="n">
        <f aca="false">IF(A243&lt;&gt;$C$4,G243,C243+D243+E243)</f>
        <v>7030.30906553625</v>
      </c>
      <c r="I243" s="26"/>
      <c r="J243" s="26"/>
      <c r="K243" s="55" t="n">
        <f aca="false">H243+I243+J243</f>
        <v>7030.30906553625</v>
      </c>
      <c r="L243" s="26"/>
      <c r="M243" s="42" t="n">
        <f aca="false">IF(C243=0,0,IF(MONTH(M242)=1*AND(DAY($B$9)&gt;28),DATE(YEAR(M242),MONTH(M242)+2,1)-"1",DATE(YEAR(IF(MONTH(M242)&gt;12,YEAR(M242)+1,M242)),IF(MONTH(M242)&gt;12,1,MONTH(M242)+1),DAY($B$9))))</f>
        <v>52046</v>
      </c>
    </row>
    <row r="244" s="31" customFormat="true" ht="14.65" hidden="false" customHeight="false" outlineLevel="0" collapsed="false">
      <c r="A244" s="55" t="n">
        <v>236</v>
      </c>
      <c r="B244" s="42" t="n">
        <v>52058</v>
      </c>
      <c r="C244" s="56" t="n">
        <f aca="false">IF((C243-H243)&lt;0,0,C243-F243)</f>
        <v>23229.5708800864</v>
      </c>
      <c r="D244" s="57" t="n">
        <f aca="false">E244/$C$1*$C$3</f>
        <v>0</v>
      </c>
      <c r="E244" s="58" t="n">
        <f aca="false">(B244-B243)*C244*$C$1/360</f>
        <v>135.505830133838</v>
      </c>
      <c r="F244" s="57" t="n">
        <f aca="false">IF(C244&lt;G244*AND(A244=C239),C244,G244-D244-E244)</f>
        <v>6894.80323540241</v>
      </c>
      <c r="G244" s="59" t="n">
        <f aca="false">IF(C244,($C$5*($C$1+$C$3)/12*365/360)/(1-((1+($C$1+$C$3)/12*365/360)^(-$C$4)))+$C$5*$C$2,0)</f>
        <v>7030.30906553625</v>
      </c>
      <c r="H244" s="57" t="n">
        <f aca="false">IF(A244&lt;&gt;$C$4,G244,C244+D244+E244)</f>
        <v>7030.30906553625</v>
      </c>
      <c r="I244" s="26"/>
      <c r="J244" s="26"/>
      <c r="K244" s="55" t="n">
        <f aca="false">H244+I244+J244</f>
        <v>7030.30906553625</v>
      </c>
      <c r="L244" s="26"/>
      <c r="M244" s="42" t="n">
        <f aca="false">IF(C244=0,0,IF(MONTH(M243)=1*AND(DAY($B$9)&gt;28),DATE(YEAR(M243),MONTH(M243)+2,1)-"1",DATE(YEAR(IF(MONTH(M243)&gt;12,YEAR(M243)+1,M243)),IF(MONTH(M243)&gt;12,1,MONTH(M243)+1),DAY($B$9))))</f>
        <v>52076</v>
      </c>
    </row>
    <row r="245" s="31" customFormat="true" ht="14.65" hidden="false" customHeight="false" outlineLevel="0" collapsed="false">
      <c r="A245" s="55" t="n">
        <v>237</v>
      </c>
      <c r="B245" s="42" t="n">
        <v>52089</v>
      </c>
      <c r="C245" s="56" t="n">
        <f aca="false">IF((C244-H244)&lt;0,0,C244-F244)</f>
        <v>16334.767644684</v>
      </c>
      <c r="D245" s="57" t="n">
        <f aca="false">E245/$C$1*$C$3</f>
        <v>0</v>
      </c>
      <c r="E245" s="58" t="n">
        <f aca="false">(B245-B244)*C245*$C$1/360</f>
        <v>98.4623494137898</v>
      </c>
      <c r="F245" s="57" t="n">
        <f aca="false">IF(C245&lt;G245*AND(A245=C240),C245,G245-D245-E245)</f>
        <v>6931.84671612246</v>
      </c>
      <c r="G245" s="59" t="n">
        <f aca="false">IF(C245,($C$5*($C$1+$C$3)/12*365/360)/(1-((1+($C$1+$C$3)/12*365/360)^(-$C$4)))+$C$5*$C$2,0)</f>
        <v>7030.30906553625</v>
      </c>
      <c r="H245" s="57" t="n">
        <f aca="false">IF(A245&lt;&gt;$C$4,G245,C245+D245+E245)</f>
        <v>7030.30906553625</v>
      </c>
      <c r="I245" s="26"/>
      <c r="J245" s="26"/>
      <c r="K245" s="55" t="n">
        <f aca="false">H245+I245+J245</f>
        <v>7030.30906553625</v>
      </c>
      <c r="L245" s="26"/>
      <c r="M245" s="42" t="n">
        <f aca="false">IF(C245=0,0,IF(MONTH(M244)=1*AND(DAY($B$9)&gt;28),DATE(YEAR(M244),MONTH(M244)+2,1)-"1",DATE(YEAR(IF(MONTH(M244)&gt;12,YEAR(M244)+1,M244)),IF(MONTH(M244)&gt;12,1,MONTH(M244)+1),DAY($B$9))))</f>
        <v>52107</v>
      </c>
    </row>
    <row r="246" s="31" customFormat="true" ht="14.65" hidden="false" customHeight="false" outlineLevel="0" collapsed="false">
      <c r="A246" s="55" t="n">
        <v>238</v>
      </c>
      <c r="B246" s="42" t="n">
        <v>52120</v>
      </c>
      <c r="C246" s="56" t="n">
        <f aca="false">IF((C245-H245)&lt;0,0,C245-F245)</f>
        <v>9402.92092856156</v>
      </c>
      <c r="D246" s="57" t="n">
        <f aca="false">E246/$C$1*$C$3</f>
        <v>0</v>
      </c>
      <c r="E246" s="58" t="n">
        <f aca="false">(B246-B245)*C246*$C$1/360</f>
        <v>56.6787178193849</v>
      </c>
      <c r="F246" s="57" t="n">
        <f aca="false">IF(C246&lt;G246*AND(A246=C241),C246,G246-D246-E246)</f>
        <v>6973.63034771686</v>
      </c>
      <c r="G246" s="59" t="n">
        <f aca="false">IF(C246,($C$5*($C$1+$C$3)/12*365/360)/(1-((1+($C$1+$C$3)/12*365/360)^(-$C$4)))+$C$5*$C$2,0)</f>
        <v>7030.30906553625</v>
      </c>
      <c r="H246" s="57" t="n">
        <f aca="false">IF(A246&lt;&gt;$C$4,G246,C246+D246+E246)</f>
        <v>7030.30906553625</v>
      </c>
      <c r="I246" s="26"/>
      <c r="J246" s="26"/>
      <c r="K246" s="55" t="n">
        <f aca="false">H246+I246+J246</f>
        <v>7030.30906553625</v>
      </c>
      <c r="L246" s="26"/>
      <c r="M246" s="42" t="n">
        <f aca="false">IF(C246=0,0,IF(MONTH(M245)=1*AND(DAY($B$9)&gt;28),DATE(YEAR(M245),MONTH(M245)+2,1)-"1",DATE(YEAR(IF(MONTH(M245)&gt;12,YEAR(M245)+1,M245)),IF(MONTH(M245)&gt;12,1,MONTH(M245)+1),DAY($B$9))))</f>
        <v>52138</v>
      </c>
    </row>
    <row r="247" s="31" customFormat="true" ht="14.65" hidden="false" customHeight="false" outlineLevel="0" collapsed="false">
      <c r="A247" s="55" t="n">
        <v>239</v>
      </c>
      <c r="B247" s="42" t="n">
        <v>52150</v>
      </c>
      <c r="C247" s="56" t="n">
        <f aca="false">IF((C246-H246)&lt;0,0,C246-F246)</f>
        <v>2429.29058084469</v>
      </c>
      <c r="D247" s="57" t="n">
        <f aca="false">E247/$C$1*$C$3</f>
        <v>0</v>
      </c>
      <c r="E247" s="58" t="n">
        <f aca="false">(B247-B246)*C247*$C$1/360</f>
        <v>14.170861721594</v>
      </c>
      <c r="F247" s="57" t="n">
        <f aca="false">IF(C247&lt;G247*AND(A247=C242),C247,G247-D247-E247)</f>
        <v>7016.13820381465</v>
      </c>
      <c r="G247" s="59" t="n">
        <f aca="false">IF(C247,($C$5*($C$1+$C$3)/12*365/360)/(1-((1+($C$1+$C$3)/12*365/360)^(-$C$4)))+$C$5*$C$2,0)</f>
        <v>7030.30906553625</v>
      </c>
      <c r="H247" s="57" t="n">
        <f aca="false">IF(A247&lt;&gt;$C$4,G247,C247+D247+E247)</f>
        <v>7030.30906553625</v>
      </c>
      <c r="I247" s="26"/>
      <c r="J247" s="26"/>
      <c r="K247" s="55" t="n">
        <f aca="false">H247+I247+J247</f>
        <v>7030.30906553625</v>
      </c>
      <c r="L247" s="26"/>
      <c r="M247" s="42" t="n">
        <f aca="false">IF(C247=0,0,IF(MONTH(M246)=1*AND(DAY($B$9)&gt;28),DATE(YEAR(M246),MONTH(M246)+2,1)-"1",DATE(YEAR(IF(MONTH(M246)&gt;12,YEAR(M246)+1,M246)),IF(MONTH(M246)&gt;12,1,MONTH(M246)+1),DAY($B$9))))</f>
        <v>52168</v>
      </c>
    </row>
    <row r="248" s="31" customFormat="true" ht="14.65" hidden="false" customHeight="false" outlineLevel="0" collapsed="false">
      <c r="A248" s="55" t="n">
        <v>240</v>
      </c>
      <c r="B248" s="42" t="n">
        <v>52181</v>
      </c>
      <c r="C248" s="56" t="n">
        <f aca="false">IF((C247-H247)&lt;0,0,C247-F247)</f>
        <v>0</v>
      </c>
      <c r="D248" s="57" t="n">
        <f aca="false">E248/$C$1*$C$3</f>
        <v>0</v>
      </c>
      <c r="E248" s="58" t="n">
        <f aca="false">(B248-B247)*C248*$C$1/360</f>
        <v>0</v>
      </c>
      <c r="F248" s="57" t="n">
        <f aca="false">IF(C248&lt;G248*AND(A248=C243),C248,G248-D248-E248)</f>
        <v>0</v>
      </c>
      <c r="G248" s="59" t="n">
        <f aca="false">IF(C248,($C$5*($C$1+$C$3)/12*365/360)/(1-((1+($C$1+$C$3)/12*365/360)^(-$C$4)))+$C$5*$C$2,0)</f>
        <v>0</v>
      </c>
      <c r="H248" s="57" t="n">
        <f aca="false">IF(A248&lt;&gt;$C$4,G248,C248+D248+E248)</f>
        <v>0</v>
      </c>
      <c r="I248" s="26"/>
      <c r="J248" s="26" t="n">
        <f aca="false">IF(C248=0,0,(0.25%*$H$2)+(0%*$C$5))</f>
        <v>0</v>
      </c>
      <c r="K248" s="55" t="n">
        <f aca="false">H248+I248+J248</f>
        <v>0</v>
      </c>
      <c r="L248" s="26"/>
      <c r="M248" s="42" t="n">
        <f aca="false">IF(C248=0,0,IF(MONTH(M247)=1*AND(DAY($B$9)&gt;28),DATE(YEAR(M247),MONTH(M247)+2,1)-"1",DATE(YEAR(IF(MONTH(M247)&gt;12,YEAR(M247)+1,M247)),IF(MONTH(M247)&gt;12,1,MONTH(M247)+1),DAY($B$9))))</f>
        <v>0</v>
      </c>
    </row>
    <row r="249" s="31" customFormat="true" ht="14.65" hidden="false" customHeight="false" outlineLevel="0" collapsed="false">
      <c r="A249" s="55" t="n">
        <v>241</v>
      </c>
      <c r="B249" s="42" t="n">
        <f aca="false">IF(MONTH(B248)=1*AND(DAY($B$9)&gt;28),DATE(YEAR(B248),MONTH(B248)+2,1)-"1",DATE(YEAR(IF(MONTH(B248)&gt;12,YEAR(B248)+1,B248)),IF(MONTH(B248)&gt;12,1,MONTH(B248)+1),DAY($B$9)))</f>
        <v>52229</v>
      </c>
      <c r="C249" s="56" t="n">
        <f aca="false">IF((C248-H248)&lt;0,0,C248-F248)</f>
        <v>0</v>
      </c>
      <c r="D249" s="57" t="n">
        <f aca="false">E249/$C$1*$C$3</f>
        <v>0</v>
      </c>
      <c r="E249" s="58" t="n">
        <f aca="false">(B249-B248)*C249*$C$1/360</f>
        <v>0</v>
      </c>
      <c r="F249" s="57" t="n">
        <f aca="false">IF(C249&lt;G249*AND(A249=C244),C249,G249-D249-E249)</f>
        <v>0</v>
      </c>
      <c r="G249" s="59" t="n">
        <f aca="false">IF(C249,($C$5*($C$1+$C$3)/12*365/360)/(1-((1+($C$1+$C$3)/12*365/360)^(-$C$4)))+$C$5*$C$2,0)</f>
        <v>0</v>
      </c>
      <c r="H249" s="57" t="n">
        <f aca="false">IF(A249&lt;&gt;$C$4,G249,C249+D249+E249)</f>
        <v>0</v>
      </c>
      <c r="I249" s="26"/>
      <c r="J249" s="26"/>
      <c r="K249" s="26"/>
      <c r="L249" s="26"/>
      <c r="M249" s="26"/>
    </row>
    <row r="250" s="31" customFormat="true" ht="14.65" hidden="false" customHeight="false" outlineLevel="0" collapsed="false">
      <c r="A250" s="55" t="n">
        <v>242</v>
      </c>
      <c r="B250" s="42" t="n">
        <f aca="false">IF(MONTH(B249)=1*AND(DAY($B$9)&gt;28),DATE(YEAR(B249),MONTH(B249)+2,1)-"1",DATE(YEAR(IF(MONTH(B249)&gt;12,YEAR(B249)+1,B249)),IF(MONTH(B249)&gt;12,1,MONTH(B249)+1),DAY($B$9)))</f>
        <v>52260</v>
      </c>
      <c r="C250" s="56" t="n">
        <f aca="false">IF((C249-H249)&lt;0,0,C249-F249)</f>
        <v>0</v>
      </c>
      <c r="D250" s="57" t="n">
        <f aca="false">E250/$C$1*$C$3</f>
        <v>0</v>
      </c>
      <c r="E250" s="58" t="n">
        <f aca="false">(B250-B249)*C250*$C$1/360</f>
        <v>0</v>
      </c>
      <c r="F250" s="57" t="n">
        <f aca="false">IF(C250&lt;G250*AND(A250=C245),C250,G250-D250-E250)</f>
        <v>0</v>
      </c>
      <c r="G250" s="59" t="n">
        <f aca="false">IF(C250,($C$5*($C$1+$C$3)/12*365/360)/(1-((1+($C$1+$C$3)/12*365/360)^(-$C$4)))+$C$5*$C$2,0)</f>
        <v>0</v>
      </c>
      <c r="H250" s="57" t="n">
        <f aca="false">IF(A250&lt;&gt;$C$4,G250,C250+D250+E250)</f>
        <v>0</v>
      </c>
      <c r="I250" s="26"/>
      <c r="J250" s="26"/>
      <c r="K250" s="26"/>
      <c r="L250" s="26"/>
      <c r="M250" s="26"/>
    </row>
    <row r="251" s="31" customFormat="true" ht="14.65" hidden="false" customHeight="false" outlineLevel="0" collapsed="false">
      <c r="A251" s="55" t="n">
        <v>243</v>
      </c>
      <c r="B251" s="42" t="n">
        <f aca="false">IF(MONTH(B250)=1*AND(DAY($B$9)&gt;28),DATE(YEAR(B250),MONTH(B250)+2,1)-"1",DATE(YEAR(IF(MONTH(B250)&gt;12,YEAR(B250)+1,B250)),IF(MONTH(B250)&gt;12,1,MONTH(B250)+1),DAY($B$9)))</f>
        <v>52290</v>
      </c>
      <c r="C251" s="56" t="n">
        <f aca="false">IF((C250-H250)&lt;0,0,C250-F250)</f>
        <v>0</v>
      </c>
      <c r="D251" s="57" t="n">
        <f aca="false">E251/$C$1*$C$3</f>
        <v>0</v>
      </c>
      <c r="E251" s="58" t="n">
        <f aca="false">(B251-B250)*C251*$C$1/360</f>
        <v>0</v>
      </c>
      <c r="F251" s="57" t="n">
        <f aca="false">IF(C251&lt;G251*AND(A251=C246),C251,G251-D251-E251)</f>
        <v>0</v>
      </c>
      <c r="G251" s="59" t="n">
        <f aca="false">IF(C251,($C$5*($C$1+$C$3)/12*365/360)/(1-((1+($C$1+$C$3)/12*365/360)^(-$C$4)))+$C$5*$C$2,0)</f>
        <v>0</v>
      </c>
      <c r="H251" s="57" t="n">
        <f aca="false">IF(A251&lt;&gt;$C$4,G251,C251+D251+E251)</f>
        <v>0</v>
      </c>
      <c r="I251" s="26"/>
      <c r="J251" s="26"/>
      <c r="K251" s="26"/>
      <c r="L251" s="26"/>
      <c r="M251" s="26"/>
    </row>
    <row r="252" s="31" customFormat="true" ht="14.65" hidden="false" customHeight="false" outlineLevel="0" collapsed="false">
      <c r="A252" s="55" t="n">
        <v>244</v>
      </c>
      <c r="B252" s="42" t="n">
        <f aca="false">IF(MONTH(B251)=1*AND(DAY($B$9)&gt;28),DATE(YEAR(B251),MONTH(B251)+2,1)-"1",DATE(YEAR(IF(MONTH(B251)&gt;12,YEAR(B251)+1,B251)),IF(MONTH(B251)&gt;12,1,MONTH(B251)+1),DAY($B$9)))</f>
        <v>52319</v>
      </c>
      <c r="C252" s="56" t="n">
        <f aca="false">IF((C251-H251)&lt;0,0,C251-F251)</f>
        <v>0</v>
      </c>
      <c r="D252" s="57" t="n">
        <f aca="false">E252/$C$1*$C$3</f>
        <v>0</v>
      </c>
      <c r="E252" s="58" t="n">
        <f aca="false">(B252-B251)*C252*$C$1/360</f>
        <v>0</v>
      </c>
      <c r="F252" s="57" t="n">
        <f aca="false">IF(C252&lt;G252*AND(A252=C247),C252,G252-D252-E252)</f>
        <v>0</v>
      </c>
      <c r="G252" s="59" t="n">
        <f aca="false">IF(C252,($C$5*($C$1+$C$3)/12*365/360)/(1-((1+($C$1+$C$3)/12*365/360)^(-$C$4)))+$C$5*$C$2,0)</f>
        <v>0</v>
      </c>
      <c r="H252" s="57" t="n">
        <f aca="false">IF(A252&lt;&gt;$C$4,G252,C252+D252+E252)</f>
        <v>0</v>
      </c>
      <c r="I252" s="26"/>
      <c r="J252" s="26"/>
      <c r="K252" s="26"/>
      <c r="L252" s="26"/>
      <c r="M252" s="26"/>
    </row>
    <row r="253" s="31" customFormat="true" ht="14.65" hidden="false" customHeight="false" outlineLevel="0" collapsed="false">
      <c r="A253" s="55" t="n">
        <v>245</v>
      </c>
      <c r="B253" s="42" t="n">
        <f aca="false">IF(MONTH(B252)=1*AND(DAY($B$9)&gt;28),DATE(YEAR(B252),MONTH(B252)+2,1)-"1",DATE(YEAR(IF(MONTH(B252)&gt;12,YEAR(B252)+1,B252)),IF(MONTH(B252)&gt;12,1,MONTH(B252)+1),DAY($B$9)))</f>
        <v>52350</v>
      </c>
      <c r="C253" s="56" t="n">
        <f aca="false">IF((C252-H252)&lt;0,0,C252-F252)</f>
        <v>0</v>
      </c>
      <c r="D253" s="57" t="n">
        <f aca="false">E253/$C$1*$C$3</f>
        <v>0</v>
      </c>
      <c r="E253" s="58" t="n">
        <f aca="false">(B253-B252)*C253*$C$1/360</f>
        <v>0</v>
      </c>
      <c r="F253" s="57" t="n">
        <f aca="false">IF(C253&lt;G253*AND(A253=C248),C253,G253-D253-E253)</f>
        <v>0</v>
      </c>
      <c r="G253" s="59" t="n">
        <f aca="false">IF(C253,($C$5*($C$1+$C$3)/12*365/360)/(1-((1+($C$1+$C$3)/12*365/360)^(-$C$4)))+$C$5*$C$2,0)</f>
        <v>0</v>
      </c>
      <c r="H253" s="57" t="n">
        <f aca="false">IF(A253&lt;&gt;$C$4,G253,C253+D253+E253)</f>
        <v>0</v>
      </c>
      <c r="I253" s="26"/>
      <c r="J253" s="26"/>
      <c r="K253" s="26"/>
      <c r="L253" s="26"/>
      <c r="M253" s="26"/>
    </row>
    <row r="254" s="31" customFormat="true" ht="14.65" hidden="false" customHeight="false" outlineLevel="0" collapsed="false">
      <c r="A254" s="55" t="n">
        <v>246</v>
      </c>
      <c r="B254" s="42" t="n">
        <f aca="false">IF(MONTH(B253)=1*AND(DAY($B$9)&gt;28),DATE(YEAR(B253),MONTH(B253)+2,1)-"1",DATE(YEAR(IF(MONTH(B253)&gt;12,YEAR(B253)+1,B253)),IF(MONTH(B253)&gt;12,1,MONTH(B253)+1),DAY($B$9)))</f>
        <v>52380</v>
      </c>
      <c r="C254" s="56" t="n">
        <f aca="false">IF((C253-H253)&lt;0,0,C253-F253)</f>
        <v>0</v>
      </c>
      <c r="D254" s="57" t="n">
        <f aca="false">E254/$C$1*$C$3</f>
        <v>0</v>
      </c>
      <c r="E254" s="58" t="n">
        <f aca="false">(B254-B253)*C254*$C$1/360</f>
        <v>0</v>
      </c>
      <c r="F254" s="57" t="n">
        <f aca="false">IF(C254&lt;G254*AND(A254=C249),C254,G254-D254-E254)</f>
        <v>0</v>
      </c>
      <c r="G254" s="59" t="n">
        <f aca="false">IF(C254,($C$5*($C$1+$C$3)/12*365/360)/(1-((1+($C$1+$C$3)/12*365/360)^(-$C$4)))+$C$5*$C$2,0)</f>
        <v>0</v>
      </c>
      <c r="H254" s="57" t="n">
        <f aca="false">IF(A254&lt;&gt;$C$4,G254,C254+D254+E254)</f>
        <v>0</v>
      </c>
      <c r="I254" s="26"/>
      <c r="J254" s="26"/>
      <c r="K254" s="26"/>
      <c r="L254" s="26"/>
      <c r="M254" s="26"/>
    </row>
    <row r="255" s="31" customFormat="true" ht="14.65" hidden="false" customHeight="false" outlineLevel="0" collapsed="false">
      <c r="A255" s="55" t="n">
        <v>247</v>
      </c>
      <c r="B255" s="42" t="n">
        <f aca="false">IF(MONTH(B254)=1*AND(DAY($B$9)&gt;28),DATE(YEAR(B254),MONTH(B254)+2,1)-"1",DATE(YEAR(IF(MONTH(B254)&gt;12,YEAR(B254)+1,B254)),IF(MONTH(B254)&gt;12,1,MONTH(B254)+1),DAY($B$9)))</f>
        <v>52411</v>
      </c>
      <c r="C255" s="56" t="n">
        <f aca="false">IF((C254-H254)&lt;0,0,C254-F254)</f>
        <v>0</v>
      </c>
      <c r="D255" s="57" t="n">
        <f aca="false">E255/$C$1*$C$3</f>
        <v>0</v>
      </c>
      <c r="E255" s="58" t="n">
        <f aca="false">(B255-B254)*C255*$C$1/360</f>
        <v>0</v>
      </c>
      <c r="F255" s="57" t="n">
        <f aca="false">IF(C255&lt;G255*AND(A255=C250),C255,G255-D255-E255)</f>
        <v>0</v>
      </c>
      <c r="G255" s="59" t="n">
        <f aca="false">IF(C255,($C$5*($C$1+$C$3)/12*365/360)/(1-((1+($C$1+$C$3)/12*365/360)^(-$C$4)))+$C$5*$C$2,0)</f>
        <v>0</v>
      </c>
      <c r="H255" s="57" t="n">
        <f aca="false">IF(A255&lt;&gt;$C$4,G255,C255+D255+E255)</f>
        <v>0</v>
      </c>
      <c r="I255" s="26"/>
      <c r="J255" s="26"/>
      <c r="K255" s="26"/>
      <c r="L255" s="26"/>
      <c r="M255" s="26"/>
    </row>
    <row r="256" s="31" customFormat="true" ht="14.65" hidden="false" customHeight="false" outlineLevel="0" collapsed="false">
      <c r="A256" s="55" t="n">
        <v>248</v>
      </c>
      <c r="B256" s="42" t="n">
        <f aca="false">IF(MONTH(B255)=1*AND(DAY($B$9)&gt;28),DATE(YEAR(B255),MONTH(B255)+2,1)-"1",DATE(YEAR(IF(MONTH(B255)&gt;12,YEAR(B255)+1,B255)),IF(MONTH(B255)&gt;12,1,MONTH(B255)+1),DAY($B$9)))</f>
        <v>52441</v>
      </c>
      <c r="C256" s="56" t="n">
        <f aca="false">IF((C255-H255)&lt;0,0,C255-F255)</f>
        <v>0</v>
      </c>
      <c r="D256" s="57" t="n">
        <f aca="false">E256/$C$1*$C$3</f>
        <v>0</v>
      </c>
      <c r="E256" s="58" t="n">
        <f aca="false">(B256-B255)*C256*$C$1/360</f>
        <v>0</v>
      </c>
      <c r="F256" s="57" t="n">
        <f aca="false">IF(C256&lt;G256*AND(A256=C251),C256,G256-D256-E256)</f>
        <v>0</v>
      </c>
      <c r="G256" s="59" t="n">
        <f aca="false">IF(C256,($C$5*($C$1+$C$3)/12*365/360)/(1-((1+($C$1+$C$3)/12*365/360)^(-$C$4)))+$C$5*$C$2,0)</f>
        <v>0</v>
      </c>
      <c r="H256" s="57" t="n">
        <f aca="false">IF(A256&lt;&gt;$C$4,G256,C256+D256+E256)</f>
        <v>0</v>
      </c>
      <c r="I256" s="26"/>
      <c r="J256" s="26"/>
      <c r="K256" s="26"/>
      <c r="L256" s="26"/>
      <c r="M256" s="26"/>
    </row>
    <row r="257" s="31" customFormat="true" ht="14.65" hidden="false" customHeight="false" outlineLevel="0" collapsed="false">
      <c r="A257" s="55" t="n">
        <v>249</v>
      </c>
      <c r="B257" s="42" t="n">
        <f aca="false">IF(MONTH(B256)=1*AND(DAY($B$9)&gt;28),DATE(YEAR(B256),MONTH(B256)+2,1)-"1",DATE(YEAR(IF(MONTH(B256)&gt;12,YEAR(B256)+1,B256)),IF(MONTH(B256)&gt;12,1,MONTH(B256)+1),DAY($B$9)))</f>
        <v>52472</v>
      </c>
      <c r="C257" s="56" t="n">
        <f aca="false">IF((C256-H256)&lt;0,0,C256-F256)</f>
        <v>0</v>
      </c>
      <c r="D257" s="57" t="n">
        <f aca="false">E257/$C$1*$C$3</f>
        <v>0</v>
      </c>
      <c r="E257" s="58" t="n">
        <f aca="false">(B257-B256)*C257*$C$1/360</f>
        <v>0</v>
      </c>
      <c r="F257" s="57" t="n">
        <f aca="false">IF(C257&lt;G257*AND(A257=C252),C257,G257-D257-E257)</f>
        <v>0</v>
      </c>
      <c r="G257" s="59" t="n">
        <f aca="false">IF(C257,($C$5*($C$1+$C$3)/12*365/360)/(1-((1+($C$1+$C$3)/12*365/360)^(-$C$4)))+$C$5*$C$2,0)</f>
        <v>0</v>
      </c>
      <c r="H257" s="57" t="n">
        <f aca="false">IF(A257&lt;&gt;$C$4,G257,C257+D257+E257)</f>
        <v>0</v>
      </c>
      <c r="I257" s="26"/>
      <c r="J257" s="26"/>
      <c r="K257" s="26"/>
      <c r="L257" s="26"/>
      <c r="M257" s="26"/>
    </row>
    <row r="258" s="31" customFormat="true" ht="14.65" hidden="false" customHeight="false" outlineLevel="0" collapsed="false">
      <c r="A258" s="55" t="n">
        <v>250</v>
      </c>
      <c r="B258" s="42" t="n">
        <f aca="false">IF(MONTH(B257)=1*AND(DAY($B$9)&gt;28),DATE(YEAR(B257),MONTH(B257)+2,1)-"1",DATE(YEAR(IF(MONTH(B257)&gt;12,YEAR(B257)+1,B257)),IF(MONTH(B257)&gt;12,1,MONTH(B257)+1),DAY($B$9)))</f>
        <v>52503</v>
      </c>
      <c r="C258" s="56" t="n">
        <f aca="false">IF((C257-H257)&lt;0,0,C257-F257)</f>
        <v>0</v>
      </c>
      <c r="D258" s="57" t="n">
        <f aca="false">E258/$C$1*$C$3</f>
        <v>0</v>
      </c>
      <c r="E258" s="58" t="n">
        <f aca="false">(B258-B257)*C258*$C$1/360</f>
        <v>0</v>
      </c>
      <c r="F258" s="57" t="n">
        <f aca="false">IF(C258&lt;G258*AND(A258=C253),C258,G258-D258-E258)</f>
        <v>0</v>
      </c>
      <c r="G258" s="59" t="n">
        <f aca="false">IF(C258,($C$5*($C$1+$C$3)/12*365/360)/(1-((1+($C$1+$C$3)/12*365/360)^(-$C$4)))+$C$5*$C$2,0)</f>
        <v>0</v>
      </c>
      <c r="H258" s="57" t="n">
        <f aca="false">IF(A258&lt;&gt;$C$4,G258,C258+D258+E258)</f>
        <v>0</v>
      </c>
      <c r="I258" s="26"/>
      <c r="J258" s="26"/>
      <c r="K258" s="26"/>
      <c r="L258" s="26"/>
      <c r="M258" s="26"/>
    </row>
    <row r="259" s="31" customFormat="true" ht="14.65" hidden="false" customHeight="false" outlineLevel="0" collapsed="false">
      <c r="A259" s="55" t="n">
        <v>251</v>
      </c>
      <c r="B259" s="42" t="n">
        <f aca="false">IF(MONTH(B258)=1*AND(DAY($B$9)&gt;28),DATE(YEAR(B258),MONTH(B258)+2,1)-"1",DATE(YEAR(IF(MONTH(B258)&gt;12,YEAR(B258)+1,B258)),IF(MONTH(B258)&gt;12,1,MONTH(B258)+1),DAY($B$9)))</f>
        <v>52533</v>
      </c>
      <c r="C259" s="56" t="n">
        <f aca="false">IF((C258-H258)&lt;0,0,C258-F258)</f>
        <v>0</v>
      </c>
      <c r="D259" s="57" t="n">
        <f aca="false">E259/$C$1*$C$3</f>
        <v>0</v>
      </c>
      <c r="E259" s="58" t="n">
        <f aca="false">(B259-B258)*C259*$C$1/360</f>
        <v>0</v>
      </c>
      <c r="F259" s="57" t="n">
        <f aca="false">IF(C259&lt;G259*AND(A259=C254),C259,G259-D259-E259)</f>
        <v>0</v>
      </c>
      <c r="G259" s="59" t="n">
        <f aca="false">IF(C259,($C$5*($C$1+$C$3)/12*365/360)/(1-((1+($C$1+$C$3)/12*365/360)^(-$C$4)))+$C$5*$C$2,0)</f>
        <v>0</v>
      </c>
      <c r="H259" s="57" t="n">
        <f aca="false">IF(A259&lt;&gt;$C$4,G259,C259+D259+E259)</f>
        <v>0</v>
      </c>
      <c r="I259" s="26"/>
      <c r="J259" s="26"/>
      <c r="K259" s="26"/>
      <c r="L259" s="26"/>
      <c r="M259" s="26"/>
    </row>
    <row r="260" s="31" customFormat="true" ht="14.65" hidden="false" customHeight="false" outlineLevel="0" collapsed="false">
      <c r="A260" s="55" t="n">
        <v>252</v>
      </c>
      <c r="B260" s="42" t="n">
        <f aca="false">IF(MONTH(B259)=1*AND(DAY($B$9)&gt;28),DATE(YEAR(B259),MONTH(B259)+2,1)-"1",DATE(YEAR(IF(MONTH(B259)&gt;12,YEAR(B259)+1,B259)),IF(MONTH(B259)&gt;12,1,MONTH(B259)+1),DAY($B$9)))</f>
        <v>52564</v>
      </c>
      <c r="C260" s="56" t="n">
        <f aca="false">IF((C259-H259)&lt;0,0,C259-F259)</f>
        <v>0</v>
      </c>
      <c r="D260" s="57" t="n">
        <f aca="false">E260/$C$1*$C$3</f>
        <v>0</v>
      </c>
      <c r="E260" s="58" t="n">
        <f aca="false">(B260-B259)*C260*$C$1/360</f>
        <v>0</v>
      </c>
      <c r="F260" s="57" t="n">
        <f aca="false">IF(C260&lt;G260*AND(A260=C255),C260,G260-D260-E260)</f>
        <v>0</v>
      </c>
      <c r="G260" s="59" t="n">
        <f aca="false">IF(C260,($C$5*($C$1+$C$3)/12*365/360)/(1-((1+($C$1+$C$3)/12*365/360)^(-$C$4)))+$C$5*$C$2,0)</f>
        <v>0</v>
      </c>
      <c r="H260" s="57" t="n">
        <f aca="false">IF(A260&lt;&gt;$C$4,G260,C260+D260+E260)</f>
        <v>0</v>
      </c>
      <c r="I260" s="26"/>
      <c r="J260" s="26"/>
      <c r="K260" s="26"/>
      <c r="L260" s="26"/>
      <c r="M260" s="26"/>
    </row>
    <row r="261" s="31" customFormat="true" ht="14.65" hidden="false" customHeight="false" outlineLevel="0" collapsed="false">
      <c r="A261" s="55" t="n">
        <v>253</v>
      </c>
      <c r="B261" s="42" t="n">
        <f aca="false">IF(MONTH(B260)=1*AND(DAY($B$9)&gt;28),DATE(YEAR(B260),MONTH(B260)+2,1)-"1",DATE(YEAR(IF(MONTH(B260)&gt;12,YEAR(B260)+1,B260)),IF(MONTH(B260)&gt;12,1,MONTH(B260)+1),DAY($B$9)))</f>
        <v>52594</v>
      </c>
      <c r="C261" s="56" t="n">
        <f aca="false">IF((C260-H260)&lt;0,0,C260-F260)</f>
        <v>0</v>
      </c>
      <c r="D261" s="57" t="n">
        <f aca="false">E261/$C$1*$C$3</f>
        <v>0</v>
      </c>
      <c r="E261" s="58" t="n">
        <f aca="false">(B261-B260)*C261*$C$1/360</f>
        <v>0</v>
      </c>
      <c r="F261" s="57" t="n">
        <f aca="false">IF(C261&lt;G261*AND(A261=C256),C261,G261-D261-E261)</f>
        <v>0</v>
      </c>
      <c r="G261" s="59" t="n">
        <f aca="false">IF(C261,($C$5*($C$1+$C$3)/12*365/360)/(1-((1+($C$1+$C$3)/12*365/360)^(-$C$4)))+$C$5*$C$2,0)</f>
        <v>0</v>
      </c>
      <c r="H261" s="57" t="n">
        <f aca="false">IF(A261&lt;&gt;$C$4,G261,C261+D261+E261)</f>
        <v>0</v>
      </c>
      <c r="I261" s="26"/>
      <c r="J261" s="26"/>
      <c r="K261" s="26"/>
      <c r="L261" s="26"/>
      <c r="M261" s="26"/>
    </row>
    <row r="262" s="31" customFormat="true" ht="14.65" hidden="false" customHeight="false" outlineLevel="0" collapsed="false">
      <c r="A262" s="55" t="n">
        <v>254</v>
      </c>
      <c r="B262" s="42" t="n">
        <f aca="false">IF(MONTH(B261)=1*AND(DAY($B$9)&gt;28),DATE(YEAR(B261),MONTH(B261)+2,1)-"1",DATE(YEAR(IF(MONTH(B261)&gt;12,YEAR(B261)+1,B261)),IF(MONTH(B261)&gt;12,1,MONTH(B261)+1),DAY($B$9)))</f>
        <v>52625</v>
      </c>
      <c r="C262" s="56" t="n">
        <f aca="false">IF((C261-H261)&lt;0,0,C261-F261)</f>
        <v>0</v>
      </c>
      <c r="D262" s="57" t="n">
        <f aca="false">E262/$C$1*$C$3</f>
        <v>0</v>
      </c>
      <c r="E262" s="58" t="n">
        <f aca="false">(B262-B261)*C262*$C$1/360</f>
        <v>0</v>
      </c>
      <c r="F262" s="57" t="n">
        <f aca="false">IF(C262&lt;G262*AND(A262=C257),C262,G262-D262-E262)</f>
        <v>0</v>
      </c>
      <c r="G262" s="59" t="n">
        <f aca="false">IF(C262,($C$5*($C$1+$C$3)/12*365/360)/(1-((1+($C$1+$C$3)/12*365/360)^(-$C$4)))+$C$5*$C$2,0)</f>
        <v>0</v>
      </c>
      <c r="H262" s="57" t="n">
        <f aca="false">IF(A262&lt;&gt;$C$4,G262,C262+D262+E262)</f>
        <v>0</v>
      </c>
      <c r="I262" s="26"/>
      <c r="J262" s="26"/>
      <c r="K262" s="26"/>
      <c r="L262" s="26"/>
      <c r="M262" s="26"/>
    </row>
    <row r="263" s="31" customFormat="true" ht="14.65" hidden="false" customHeight="false" outlineLevel="0" collapsed="false">
      <c r="A263" s="55" t="n">
        <v>255</v>
      </c>
      <c r="B263" s="42" t="n">
        <f aca="false">IF(MONTH(B262)=1*AND(DAY($B$9)&gt;28),DATE(YEAR(B262),MONTH(B262)+2,1)-"1",DATE(YEAR(IF(MONTH(B262)&gt;12,YEAR(B262)+1,B262)),IF(MONTH(B262)&gt;12,1,MONTH(B262)+1),DAY($B$9)))</f>
        <v>52656</v>
      </c>
      <c r="C263" s="56" t="n">
        <f aca="false">IF((C262-H262)&lt;0,0,C262-F262)</f>
        <v>0</v>
      </c>
      <c r="D263" s="57" t="n">
        <f aca="false">E263/$C$1*$C$3</f>
        <v>0</v>
      </c>
      <c r="E263" s="58" t="n">
        <f aca="false">(B263-B262)*C263*$C$1/360</f>
        <v>0</v>
      </c>
      <c r="F263" s="57" t="n">
        <f aca="false">IF(C263&lt;G263*AND(A263=C258),C263,G263-D263-E263)</f>
        <v>0</v>
      </c>
      <c r="G263" s="59" t="n">
        <f aca="false">IF(C263,($C$5*($C$1+$C$3)/12*365/360)/(1-((1+($C$1+$C$3)/12*365/360)^(-$C$4)))+$C$5*$C$2,0)</f>
        <v>0</v>
      </c>
      <c r="H263" s="57" t="n">
        <f aca="false">IF(A263&lt;&gt;$C$4,G263,C263+D263+E263)</f>
        <v>0</v>
      </c>
      <c r="I263" s="26"/>
      <c r="J263" s="26"/>
      <c r="K263" s="26"/>
      <c r="L263" s="26"/>
      <c r="M263" s="26"/>
    </row>
    <row r="264" s="31" customFormat="true" ht="14.65" hidden="false" customHeight="false" outlineLevel="0" collapsed="false">
      <c r="A264" s="55" t="n">
        <v>256</v>
      </c>
      <c r="B264" s="42" t="n">
        <f aca="false">IF(MONTH(B263)=1*AND(DAY($B$9)&gt;28),DATE(YEAR(B263),MONTH(B263)+2,1)-"1",DATE(YEAR(IF(MONTH(B263)&gt;12,YEAR(B263)+1,B263)),IF(MONTH(B263)&gt;12,1,MONTH(B263)+1),DAY($B$9)))</f>
        <v>52685</v>
      </c>
      <c r="C264" s="56" t="n">
        <f aca="false">IF((C263-H263)&lt;0,0,C263-F263)</f>
        <v>0</v>
      </c>
      <c r="D264" s="57" t="n">
        <f aca="false">E264/$C$1*$C$3</f>
        <v>0</v>
      </c>
      <c r="E264" s="58" t="n">
        <f aca="false">(B264-B263)*C264*$C$1/360</f>
        <v>0</v>
      </c>
      <c r="F264" s="57" t="n">
        <f aca="false">IF(C264&lt;G264*AND(A264=C259),C264,G264-D264-E264)</f>
        <v>0</v>
      </c>
      <c r="G264" s="59" t="n">
        <f aca="false">IF(C264,($C$5*($C$1+$C$3)/12*365/360)/(1-((1+($C$1+$C$3)/12*365/360)^(-$C$4)))+$C$5*$C$2,0)</f>
        <v>0</v>
      </c>
      <c r="H264" s="57" t="n">
        <f aca="false">IF(A264&lt;&gt;$C$4,G264,C264+D264+E264)</f>
        <v>0</v>
      </c>
      <c r="I264" s="26"/>
      <c r="J264" s="26"/>
      <c r="K264" s="26"/>
      <c r="L264" s="26"/>
      <c r="M264" s="26"/>
    </row>
    <row r="265" s="31" customFormat="true" ht="14.65" hidden="false" customHeight="false" outlineLevel="0" collapsed="false">
      <c r="A265" s="55" t="n">
        <v>257</v>
      </c>
      <c r="B265" s="42" t="n">
        <f aca="false">IF(MONTH(B264)=1*AND(DAY($B$9)&gt;28),DATE(YEAR(B264),MONTH(B264)+2,1)-"1",DATE(YEAR(IF(MONTH(B264)&gt;12,YEAR(B264)+1,B264)),IF(MONTH(B264)&gt;12,1,MONTH(B264)+1),DAY($B$9)))</f>
        <v>52716</v>
      </c>
      <c r="C265" s="56" t="n">
        <f aca="false">IF((C264-H264)&lt;0,0,C264-F264)</f>
        <v>0</v>
      </c>
      <c r="D265" s="57" t="n">
        <f aca="false">E265/$C$1*$C$3</f>
        <v>0</v>
      </c>
      <c r="E265" s="58" t="n">
        <f aca="false">(B265-B264)*C265*$C$1/360</f>
        <v>0</v>
      </c>
      <c r="F265" s="57" t="n">
        <f aca="false">IF(C265&lt;G265*AND(A265=C260),C265,G265-D265-E265)</f>
        <v>0</v>
      </c>
      <c r="G265" s="59" t="n">
        <f aca="false">IF(C265,($C$5*($C$1+$C$3)/12*365/360)/(1-((1+($C$1+$C$3)/12*365/360)^(-$C$4)))+$C$5*$C$2,0)</f>
        <v>0</v>
      </c>
      <c r="H265" s="57" t="n">
        <f aca="false">IF(A265&lt;&gt;$C$4,G265,C265+D265+E265)</f>
        <v>0</v>
      </c>
      <c r="I265" s="26"/>
      <c r="J265" s="26"/>
      <c r="K265" s="26"/>
      <c r="L265" s="26"/>
      <c r="M265" s="26"/>
    </row>
    <row r="266" s="31" customFormat="true" ht="14.65" hidden="false" customHeight="false" outlineLevel="0" collapsed="false">
      <c r="A266" s="55" t="n">
        <v>258</v>
      </c>
      <c r="B266" s="42" t="n">
        <f aca="false">IF(MONTH(B265)=1*AND(DAY($B$9)&gt;28),DATE(YEAR(B265),MONTH(B265)+2,1)-"1",DATE(YEAR(IF(MONTH(B265)&gt;12,YEAR(B265)+1,B265)),IF(MONTH(B265)&gt;12,1,MONTH(B265)+1),DAY($B$9)))</f>
        <v>52746</v>
      </c>
      <c r="C266" s="56" t="n">
        <f aca="false">IF((C265-H265)&lt;0,0,C265-F265)</f>
        <v>0</v>
      </c>
      <c r="D266" s="57" t="n">
        <f aca="false">E266/$C$1*$C$3</f>
        <v>0</v>
      </c>
      <c r="E266" s="58" t="n">
        <f aca="false">(B266-B265)*C266*$C$1/360</f>
        <v>0</v>
      </c>
      <c r="F266" s="57" t="n">
        <f aca="false">IF(C266&lt;G266*AND(A266=C261),C266,G266-D266-E266)</f>
        <v>0</v>
      </c>
      <c r="G266" s="59" t="n">
        <f aca="false">IF(C266,($C$5*($C$1+$C$3)/12*365/360)/(1-((1+($C$1+$C$3)/12*365/360)^(-$C$4)))+$C$5*$C$2,0)</f>
        <v>0</v>
      </c>
      <c r="H266" s="57" t="n">
        <f aca="false">IF(A266&lt;&gt;$C$4,G266,C266+D266+E266)</f>
        <v>0</v>
      </c>
      <c r="I266" s="26"/>
      <c r="J266" s="26"/>
      <c r="K266" s="26"/>
      <c r="L266" s="26"/>
      <c r="M266" s="26"/>
    </row>
    <row r="267" s="31" customFormat="true" ht="14.65" hidden="false" customHeight="false" outlineLevel="0" collapsed="false">
      <c r="A267" s="55" t="n">
        <v>259</v>
      </c>
      <c r="B267" s="42" t="n">
        <f aca="false">IF(MONTH(B266)=1*AND(DAY($B$9)&gt;28),DATE(YEAR(B266),MONTH(B266)+2,1)-"1",DATE(YEAR(IF(MONTH(B266)&gt;12,YEAR(B266)+1,B266)),IF(MONTH(B266)&gt;12,1,MONTH(B266)+1),DAY($B$9)))</f>
        <v>52777</v>
      </c>
      <c r="C267" s="56" t="n">
        <f aca="false">IF((C266-H266)&lt;0,0,C266-F266)</f>
        <v>0</v>
      </c>
      <c r="D267" s="57" t="n">
        <f aca="false">E267/$C$1*$C$3</f>
        <v>0</v>
      </c>
      <c r="E267" s="58" t="n">
        <f aca="false">(B267-B266)*C267*$C$1/360</f>
        <v>0</v>
      </c>
      <c r="F267" s="57" t="n">
        <f aca="false">IF(C267&lt;G267*AND(A267=C262),C267,G267-D267-E267)</f>
        <v>0</v>
      </c>
      <c r="G267" s="59" t="n">
        <f aca="false">IF(C267,($C$5*($C$1+$C$3)/12*365/360)/(1-((1+($C$1+$C$3)/12*365/360)^(-$C$4)))+$C$5*$C$2,0)</f>
        <v>0</v>
      </c>
      <c r="H267" s="57" t="n">
        <f aca="false">IF(A267&lt;&gt;$C$4,G267,C267+D267+E267)</f>
        <v>0</v>
      </c>
      <c r="I267" s="26"/>
      <c r="J267" s="26"/>
      <c r="K267" s="26"/>
      <c r="L267" s="26"/>
      <c r="M267" s="26"/>
    </row>
    <row r="268" s="31" customFormat="true" ht="14.65" hidden="false" customHeight="false" outlineLevel="0" collapsed="false">
      <c r="A268" s="55" t="n">
        <v>260</v>
      </c>
      <c r="B268" s="42" t="n">
        <f aca="false">IF(MONTH(B267)=1*AND(DAY($B$9)&gt;28),DATE(YEAR(B267),MONTH(B267)+2,1)-"1",DATE(YEAR(IF(MONTH(B267)&gt;12,YEAR(B267)+1,B267)),IF(MONTH(B267)&gt;12,1,MONTH(B267)+1),DAY($B$9)))</f>
        <v>52807</v>
      </c>
      <c r="C268" s="56" t="n">
        <f aca="false">IF((C267-H267)&lt;0,0,C267-F267)</f>
        <v>0</v>
      </c>
      <c r="D268" s="57" t="n">
        <f aca="false">E268/$C$1*$C$3</f>
        <v>0</v>
      </c>
      <c r="E268" s="58" t="n">
        <f aca="false">(B268-B267)*C268*$C$1/360</f>
        <v>0</v>
      </c>
      <c r="F268" s="57" t="n">
        <f aca="false">IF(C268&lt;G268*AND(A268=C263),C268,G268-D268-E268)</f>
        <v>0</v>
      </c>
      <c r="G268" s="59" t="n">
        <f aca="false">IF(C268,($C$5*($C$1+$C$3)/12*365/360)/(1-((1+($C$1+$C$3)/12*365/360)^(-$C$4)))+$C$5*$C$2,0)</f>
        <v>0</v>
      </c>
      <c r="H268" s="57" t="n">
        <f aca="false">IF(A268&lt;&gt;$C$4,G268,C268+D268+E268)</f>
        <v>0</v>
      </c>
      <c r="I268" s="26"/>
      <c r="J268" s="26"/>
      <c r="K268" s="26"/>
      <c r="L268" s="26"/>
      <c r="M268" s="26"/>
    </row>
    <row r="269" s="31" customFormat="true" ht="14.65" hidden="false" customHeight="false" outlineLevel="0" collapsed="false">
      <c r="A269" s="55" t="n">
        <v>261</v>
      </c>
      <c r="B269" s="42" t="n">
        <f aca="false">IF(MONTH(B268)=1*AND(DAY($B$9)&gt;28),DATE(YEAR(B268),MONTH(B268)+2,1)-"1",DATE(YEAR(IF(MONTH(B268)&gt;12,YEAR(B268)+1,B268)),IF(MONTH(B268)&gt;12,1,MONTH(B268)+1),DAY($B$9)))</f>
        <v>52838</v>
      </c>
      <c r="C269" s="56" t="n">
        <f aca="false">IF((C268-H268)&lt;0,0,C268-F268)</f>
        <v>0</v>
      </c>
      <c r="D269" s="57" t="n">
        <f aca="false">E269/$C$1*$C$3</f>
        <v>0</v>
      </c>
      <c r="E269" s="58" t="n">
        <f aca="false">(B269-B268)*C269*$C$1/360</f>
        <v>0</v>
      </c>
      <c r="F269" s="57" t="n">
        <f aca="false">IF(C269&lt;G269*AND(A269=C264),C269,G269-D269-E269)</f>
        <v>0</v>
      </c>
      <c r="G269" s="59" t="n">
        <f aca="false">IF(C269,($C$5*($C$1+$C$3)/12*365/360)/(1-((1+($C$1+$C$3)/12*365/360)^(-$C$4)))+$C$5*$C$2,0)</f>
        <v>0</v>
      </c>
      <c r="H269" s="57" t="n">
        <f aca="false">IF(A269&lt;&gt;$C$4,G269,C269+D269+E269)</f>
        <v>0</v>
      </c>
      <c r="I269" s="26"/>
      <c r="J269" s="26"/>
      <c r="K269" s="26"/>
      <c r="L269" s="26"/>
      <c r="M269" s="26"/>
    </row>
    <row r="270" s="31" customFormat="true" ht="14.65" hidden="false" customHeight="false" outlineLevel="0" collapsed="false">
      <c r="A270" s="55" t="n">
        <v>262</v>
      </c>
      <c r="B270" s="42" t="n">
        <f aca="false">IF(MONTH(B269)=1*AND(DAY($B$9)&gt;28),DATE(YEAR(B269),MONTH(B269)+2,1)-"1",DATE(YEAR(IF(MONTH(B269)&gt;12,YEAR(B269)+1,B269)),IF(MONTH(B269)&gt;12,1,MONTH(B269)+1),DAY($B$9)))</f>
        <v>52869</v>
      </c>
      <c r="C270" s="56" t="n">
        <f aca="false">IF((C269-H269)&lt;0,0,C269-F269)</f>
        <v>0</v>
      </c>
      <c r="D270" s="57" t="n">
        <f aca="false">E270/$C$1*$C$3</f>
        <v>0</v>
      </c>
      <c r="E270" s="58" t="n">
        <f aca="false">(B270-B269)*C270*$C$1/360</f>
        <v>0</v>
      </c>
      <c r="F270" s="57" t="n">
        <f aca="false">IF(C270&lt;G270*AND(A270=C265),C270,G270-D270-E270)</f>
        <v>0</v>
      </c>
      <c r="G270" s="59" t="n">
        <f aca="false">IF(C270,($C$5*($C$1+$C$3)/12*365/360)/(1-((1+($C$1+$C$3)/12*365/360)^(-$C$4)))+$C$5*$C$2,0)</f>
        <v>0</v>
      </c>
      <c r="H270" s="57" t="n">
        <f aca="false">IF(A270&lt;&gt;$C$4,G270,C270+D270+E270)</f>
        <v>0</v>
      </c>
      <c r="I270" s="26"/>
      <c r="J270" s="26"/>
      <c r="K270" s="26"/>
      <c r="L270" s="26"/>
      <c r="M270" s="26"/>
    </row>
    <row r="271" s="31" customFormat="true" ht="14.65" hidden="false" customHeight="false" outlineLevel="0" collapsed="false">
      <c r="A271" s="55" t="n">
        <v>263</v>
      </c>
      <c r="B271" s="42" t="n">
        <f aca="false">IF(MONTH(B270)=1*AND(DAY($B$9)&gt;28),DATE(YEAR(B270),MONTH(B270)+2,1)-"1",DATE(YEAR(IF(MONTH(B270)&gt;12,YEAR(B270)+1,B270)),IF(MONTH(B270)&gt;12,1,MONTH(B270)+1),DAY($B$9)))</f>
        <v>52899</v>
      </c>
      <c r="C271" s="56" t="n">
        <f aca="false">IF((C270-H270)&lt;0,0,C270-F270)</f>
        <v>0</v>
      </c>
      <c r="D271" s="57" t="n">
        <f aca="false">E271/$C$1*$C$3</f>
        <v>0</v>
      </c>
      <c r="E271" s="58" t="n">
        <f aca="false">(B271-B270)*C271*$C$1/360</f>
        <v>0</v>
      </c>
      <c r="F271" s="57" t="n">
        <f aca="false">IF(C271&lt;G271*AND(A271=C266),C271,G271-D271-E271)</f>
        <v>0</v>
      </c>
      <c r="G271" s="59" t="n">
        <f aca="false">IF(C271,($C$5*($C$1+$C$3)/12*365/360)/(1-((1+($C$1+$C$3)/12*365/360)^(-$C$4)))+$C$5*$C$2,0)</f>
        <v>0</v>
      </c>
      <c r="H271" s="57" t="n">
        <f aca="false">IF(A271&lt;&gt;$C$4,G271,C271+D271+E271)</f>
        <v>0</v>
      </c>
      <c r="I271" s="26"/>
      <c r="J271" s="26"/>
      <c r="K271" s="26"/>
      <c r="L271" s="26"/>
      <c r="M271" s="26"/>
    </row>
    <row r="272" s="31" customFormat="true" ht="14.65" hidden="false" customHeight="false" outlineLevel="0" collapsed="false">
      <c r="A272" s="55" t="n">
        <v>264</v>
      </c>
      <c r="B272" s="42" t="n">
        <f aca="false">IF(MONTH(B271)=1*AND(DAY($B$9)&gt;28),DATE(YEAR(B271),MONTH(B271)+2,1)-"1",DATE(YEAR(IF(MONTH(B271)&gt;12,YEAR(B271)+1,B271)),IF(MONTH(B271)&gt;12,1,MONTH(B271)+1),DAY($B$9)))</f>
        <v>52930</v>
      </c>
      <c r="C272" s="56" t="n">
        <f aca="false">IF((C271-H271)&lt;0,0,C271-F271)</f>
        <v>0</v>
      </c>
      <c r="D272" s="57" t="n">
        <f aca="false">E272/$C$1*$C$3</f>
        <v>0</v>
      </c>
      <c r="E272" s="58" t="n">
        <f aca="false">(B272-B271)*C272*$C$1/360</f>
        <v>0</v>
      </c>
      <c r="F272" s="57" t="n">
        <f aca="false">IF(C272&lt;G272*AND(A272=C267),C272,G272-D272-E272)</f>
        <v>0</v>
      </c>
      <c r="G272" s="59" t="n">
        <f aca="false">IF(C272,($C$5*($C$1+$C$3)/12*365/360)/(1-((1+($C$1+$C$3)/12*365/360)^(-$C$4)))+$C$5*$C$2,0)</f>
        <v>0</v>
      </c>
      <c r="H272" s="57" t="n">
        <f aca="false">IF(A272&lt;&gt;$C$4,G272,C272+D272+E272)</f>
        <v>0</v>
      </c>
      <c r="I272" s="26"/>
      <c r="J272" s="26"/>
      <c r="K272" s="26"/>
      <c r="L272" s="26"/>
      <c r="M272" s="26"/>
    </row>
    <row r="273" s="31" customFormat="true" ht="14.65" hidden="false" customHeight="false" outlineLevel="0" collapsed="false">
      <c r="A273" s="55" t="n">
        <v>265</v>
      </c>
      <c r="B273" s="42" t="n">
        <f aca="false">IF(MONTH(B272)=1*AND(DAY($B$9)&gt;28),DATE(YEAR(B272),MONTH(B272)+2,1)-"1",DATE(YEAR(IF(MONTH(B272)&gt;12,YEAR(B272)+1,B272)),IF(MONTH(B272)&gt;12,1,MONTH(B272)+1),DAY($B$9)))</f>
        <v>52960</v>
      </c>
      <c r="C273" s="56" t="n">
        <f aca="false">IF((C272-H272)&lt;0,0,C272-F272)</f>
        <v>0</v>
      </c>
      <c r="D273" s="57" t="n">
        <f aca="false">E273/$C$1*$C$3</f>
        <v>0</v>
      </c>
      <c r="E273" s="58" t="n">
        <f aca="false">(B273-B272)*C273*$C$1/360</f>
        <v>0</v>
      </c>
      <c r="F273" s="57" t="n">
        <f aca="false">IF(C273&lt;G273*AND(A273=C268),C273,G273-D273-E273)</f>
        <v>0</v>
      </c>
      <c r="G273" s="59" t="n">
        <f aca="false">IF(C273,($C$5*($C$1+$C$3)/12*365/360)/(1-((1+($C$1+$C$3)/12*365/360)^(-$C$4)))+$C$5*$C$2,0)</f>
        <v>0</v>
      </c>
      <c r="H273" s="57" t="n">
        <f aca="false">IF(A273&lt;&gt;$C$4,G273,C273+D273+E273)</f>
        <v>0</v>
      </c>
      <c r="I273" s="26"/>
      <c r="J273" s="26"/>
      <c r="K273" s="26"/>
      <c r="L273" s="26"/>
      <c r="M273" s="26"/>
    </row>
    <row r="274" s="31" customFormat="true" ht="14.65" hidden="false" customHeight="false" outlineLevel="0" collapsed="false">
      <c r="A274" s="55" t="n">
        <v>266</v>
      </c>
      <c r="B274" s="42" t="n">
        <f aca="false">IF(MONTH(B273)=1*AND(DAY($B$9)&gt;28),DATE(YEAR(B273),MONTH(B273)+2,1)-"1",DATE(YEAR(IF(MONTH(B273)&gt;12,YEAR(B273)+1,B273)),IF(MONTH(B273)&gt;12,1,MONTH(B273)+1),DAY($B$9)))</f>
        <v>52991</v>
      </c>
      <c r="C274" s="56" t="n">
        <f aca="false">IF((C273-H273)&lt;0,0,C273-F273)</f>
        <v>0</v>
      </c>
      <c r="D274" s="57" t="n">
        <f aca="false">E274/$C$1*$C$3</f>
        <v>0</v>
      </c>
      <c r="E274" s="58" t="n">
        <f aca="false">(B274-B273)*C274*$C$1/360</f>
        <v>0</v>
      </c>
      <c r="F274" s="57" t="n">
        <f aca="false">IF(C274&lt;G274*AND(A274=C269),C274,G274-D274-E274)</f>
        <v>0</v>
      </c>
      <c r="G274" s="59" t="n">
        <f aca="false">IF(C274,($C$5*($C$1+$C$3)/12*365/360)/(1-((1+($C$1+$C$3)/12*365/360)^(-$C$4)))+$C$5*$C$2,0)</f>
        <v>0</v>
      </c>
      <c r="H274" s="57" t="n">
        <f aca="false">IF(A274&lt;&gt;$C$4,G274,C274+D274+E274)</f>
        <v>0</v>
      </c>
      <c r="I274" s="26"/>
      <c r="J274" s="26"/>
      <c r="K274" s="26"/>
      <c r="L274" s="26"/>
      <c r="M274" s="26"/>
    </row>
    <row r="275" s="31" customFormat="true" ht="14.65" hidden="false" customHeight="false" outlineLevel="0" collapsed="false">
      <c r="A275" s="55" t="n">
        <v>267</v>
      </c>
      <c r="B275" s="42" t="n">
        <f aca="false">IF(MONTH(B274)=1*AND(DAY($B$9)&gt;28),DATE(YEAR(B274),MONTH(B274)+2,1)-"1",DATE(YEAR(IF(MONTH(B274)&gt;12,YEAR(B274)+1,B274)),IF(MONTH(B274)&gt;12,1,MONTH(B274)+1),DAY($B$9)))</f>
        <v>53021</v>
      </c>
      <c r="C275" s="56" t="n">
        <f aca="false">IF((C274-H274)&lt;0,0,C274-F274)</f>
        <v>0</v>
      </c>
      <c r="D275" s="57" t="n">
        <f aca="false">E275/$C$1*$C$3</f>
        <v>0</v>
      </c>
      <c r="E275" s="58" t="n">
        <f aca="false">(B275-B274)*C275*$C$1/360</f>
        <v>0</v>
      </c>
      <c r="F275" s="57" t="n">
        <f aca="false">IF(C275&lt;G275*AND(A275=C270),C275,G275-D275-E275)</f>
        <v>0</v>
      </c>
      <c r="G275" s="59" t="n">
        <f aca="false">IF(C275,($C$5*($C$1+$C$3)/12*365/360)/(1-((1+($C$1+$C$3)/12*365/360)^(-$C$4)))+$C$5*$C$2,0)</f>
        <v>0</v>
      </c>
      <c r="H275" s="57" t="n">
        <f aca="false">IF(A275&lt;&gt;$C$4,G275,C275+D275+E275)</f>
        <v>0</v>
      </c>
      <c r="I275" s="26"/>
      <c r="J275" s="26"/>
      <c r="K275" s="26"/>
      <c r="L275" s="26"/>
      <c r="M275" s="26"/>
    </row>
    <row r="276" s="31" customFormat="true" ht="14.65" hidden="false" customHeight="false" outlineLevel="0" collapsed="false">
      <c r="A276" s="55" t="n">
        <v>268</v>
      </c>
      <c r="B276" s="42" t="n">
        <f aca="false">IF(MONTH(B275)=1*AND(DAY($B$9)&gt;28),DATE(YEAR(B275),MONTH(B275)+2,1)-"1",DATE(YEAR(IF(MONTH(B275)&gt;12,YEAR(B275)+1,B275)),IF(MONTH(B275)&gt;12,1,MONTH(B275)+1),DAY($B$9)))</f>
        <v>53050</v>
      </c>
      <c r="C276" s="56" t="n">
        <f aca="false">IF((C275-H275)&lt;0,0,C275-F275)</f>
        <v>0</v>
      </c>
      <c r="D276" s="57" t="n">
        <f aca="false">E276/$C$1*$C$3</f>
        <v>0</v>
      </c>
      <c r="E276" s="58" t="n">
        <f aca="false">(B276-B275)*C276*$C$1/360</f>
        <v>0</v>
      </c>
      <c r="F276" s="57" t="n">
        <f aca="false">IF(C276&lt;G276*AND(A276=C271),C276,G276-D276-E276)</f>
        <v>0</v>
      </c>
      <c r="G276" s="59" t="n">
        <f aca="false">IF(C276,($C$5*($C$1+$C$3)/12*365/360)/(1-((1+($C$1+$C$3)/12*365/360)^(-$C$4)))+$C$5*$C$2,0)</f>
        <v>0</v>
      </c>
      <c r="H276" s="57" t="n">
        <f aca="false">IF(A276&lt;&gt;$C$4,G276,C276+D276+E276)</f>
        <v>0</v>
      </c>
      <c r="I276" s="26"/>
      <c r="J276" s="26"/>
      <c r="K276" s="26"/>
      <c r="L276" s="26"/>
      <c r="M276" s="26"/>
    </row>
    <row r="277" s="31" customFormat="true" ht="14.65" hidden="false" customHeight="false" outlineLevel="0" collapsed="false">
      <c r="A277" s="55" t="n">
        <v>269</v>
      </c>
      <c r="B277" s="42" t="n">
        <f aca="false">IF(MONTH(B276)=1*AND(DAY($B$9)&gt;28),DATE(YEAR(B276),MONTH(B276)+2,1)-"1",DATE(YEAR(IF(MONTH(B276)&gt;12,YEAR(B276)+1,B276)),IF(MONTH(B276)&gt;12,1,MONTH(B276)+1),DAY($B$9)))</f>
        <v>53081</v>
      </c>
      <c r="C277" s="56" t="n">
        <f aca="false">IF((C276-H276)&lt;0,0,C276-F276)</f>
        <v>0</v>
      </c>
      <c r="D277" s="57" t="n">
        <f aca="false">E277/$C$1*$C$3</f>
        <v>0</v>
      </c>
      <c r="E277" s="58" t="n">
        <f aca="false">(B277-B276)*C277*$C$1/360</f>
        <v>0</v>
      </c>
      <c r="F277" s="57" t="n">
        <f aca="false">IF(C277&lt;G277*AND(A277=C272),C277,G277-D277-E277)</f>
        <v>0</v>
      </c>
      <c r="G277" s="59" t="n">
        <f aca="false">IF(C277,($C$5*($C$1+$C$3)/12*365/360)/(1-((1+($C$1+$C$3)/12*365/360)^(-$C$4)))+$C$5*$C$2,0)</f>
        <v>0</v>
      </c>
      <c r="H277" s="57" t="n">
        <f aca="false">IF(A277&lt;&gt;$C$4,G277,C277+D277+E277)</f>
        <v>0</v>
      </c>
      <c r="I277" s="26"/>
      <c r="J277" s="26"/>
      <c r="K277" s="26"/>
      <c r="L277" s="26"/>
      <c r="M277" s="26"/>
    </row>
    <row r="278" s="31" customFormat="true" ht="14.65" hidden="false" customHeight="false" outlineLevel="0" collapsed="false">
      <c r="A278" s="55" t="n">
        <v>270</v>
      </c>
      <c r="B278" s="42" t="n">
        <f aca="false">IF(MONTH(B277)=1*AND(DAY($B$9)&gt;28),DATE(YEAR(B277),MONTH(B277)+2,1)-"1",DATE(YEAR(IF(MONTH(B277)&gt;12,YEAR(B277)+1,B277)),IF(MONTH(B277)&gt;12,1,MONTH(B277)+1),DAY($B$9)))</f>
        <v>53111</v>
      </c>
      <c r="C278" s="56" t="n">
        <f aca="false">IF((C277-H277)&lt;0,0,C277-F277)</f>
        <v>0</v>
      </c>
      <c r="D278" s="57" t="n">
        <f aca="false">E278/$C$1*$C$3</f>
        <v>0</v>
      </c>
      <c r="E278" s="58" t="n">
        <f aca="false">(B278-B277)*C278*$C$1/360</f>
        <v>0</v>
      </c>
      <c r="F278" s="57" t="n">
        <f aca="false">IF(C278&lt;G278*AND(A278=C273),C278,G278-D278-E278)</f>
        <v>0</v>
      </c>
      <c r="G278" s="59" t="n">
        <f aca="false">IF(C278,($C$5*($C$1+$C$3)/12*365/360)/(1-((1+($C$1+$C$3)/12*365/360)^(-$C$4)))+$C$5*$C$2,0)</f>
        <v>0</v>
      </c>
      <c r="H278" s="57" t="n">
        <f aca="false">IF(A278&lt;&gt;$C$4,G278,C278+D278+E278)</f>
        <v>0</v>
      </c>
      <c r="I278" s="26"/>
      <c r="J278" s="26"/>
      <c r="K278" s="26"/>
      <c r="L278" s="26"/>
      <c r="M278" s="26"/>
    </row>
    <row r="279" s="31" customFormat="true" ht="14.65" hidden="false" customHeight="false" outlineLevel="0" collapsed="false">
      <c r="A279" s="55" t="n">
        <v>271</v>
      </c>
      <c r="B279" s="42" t="n">
        <f aca="false">IF(MONTH(B278)=1*AND(DAY($B$9)&gt;28),DATE(YEAR(B278),MONTH(B278)+2,1)-"1",DATE(YEAR(IF(MONTH(B278)&gt;12,YEAR(B278)+1,B278)),IF(MONTH(B278)&gt;12,1,MONTH(B278)+1),DAY($B$9)))</f>
        <v>53142</v>
      </c>
      <c r="C279" s="56" t="n">
        <f aca="false">IF((C278-H278)&lt;0,0,C278-F278)</f>
        <v>0</v>
      </c>
      <c r="D279" s="57" t="n">
        <f aca="false">E279/$C$1*$C$3</f>
        <v>0</v>
      </c>
      <c r="E279" s="58" t="n">
        <f aca="false">(B279-B278)*C279*$C$1/360</f>
        <v>0</v>
      </c>
      <c r="F279" s="57" t="n">
        <f aca="false">IF(C279&lt;G279*AND(A279=C274),C279,G279-D279-E279)</f>
        <v>0</v>
      </c>
      <c r="G279" s="59" t="n">
        <f aca="false">IF(C279,($C$5*($C$1+$C$3)/12*365/360)/(1-((1+($C$1+$C$3)/12*365/360)^(-$C$4)))+$C$5*$C$2,0)</f>
        <v>0</v>
      </c>
      <c r="H279" s="57" t="n">
        <f aca="false">IF(A279&lt;&gt;$C$4,G279,C279+D279+E279)</f>
        <v>0</v>
      </c>
      <c r="I279" s="26"/>
      <c r="J279" s="26"/>
      <c r="K279" s="26"/>
      <c r="L279" s="26"/>
      <c r="M279" s="26"/>
    </row>
    <row r="280" s="31" customFormat="true" ht="14.65" hidden="false" customHeight="false" outlineLevel="0" collapsed="false">
      <c r="A280" s="55" t="n">
        <v>272</v>
      </c>
      <c r="B280" s="42" t="n">
        <f aca="false">IF(MONTH(B279)=1*AND(DAY($B$9)&gt;28),DATE(YEAR(B279),MONTH(B279)+2,1)-"1",DATE(YEAR(IF(MONTH(B279)&gt;12,YEAR(B279)+1,B279)),IF(MONTH(B279)&gt;12,1,MONTH(B279)+1),DAY($B$9)))</f>
        <v>53172</v>
      </c>
      <c r="C280" s="56" t="n">
        <f aca="false">IF((C279-H279)&lt;0,0,C279-F279)</f>
        <v>0</v>
      </c>
      <c r="D280" s="57" t="n">
        <f aca="false">E280/$C$1*$C$3</f>
        <v>0</v>
      </c>
      <c r="E280" s="58" t="n">
        <f aca="false">(B280-B279)*C280*$C$1/360</f>
        <v>0</v>
      </c>
      <c r="F280" s="57" t="n">
        <f aca="false">IF(C280&lt;G280*AND(A280=C275),C280,G280-D280-E280)</f>
        <v>0</v>
      </c>
      <c r="G280" s="59" t="n">
        <f aca="false">IF(C280,($C$5*($C$1+$C$3)/12*365/360)/(1-((1+($C$1+$C$3)/12*365/360)^(-$C$4)))+$C$5*$C$2,0)</f>
        <v>0</v>
      </c>
      <c r="H280" s="57" t="n">
        <f aca="false">IF(A280&lt;&gt;$C$4,G280,C280+D280+E280)</f>
        <v>0</v>
      </c>
      <c r="I280" s="26"/>
      <c r="J280" s="26"/>
      <c r="K280" s="26"/>
      <c r="L280" s="26"/>
      <c r="M280" s="26"/>
    </row>
    <row r="281" customFormat="false" ht="14.65" hidden="false" customHeight="false" outlineLevel="0" collapsed="false">
      <c r="A281" s="73" t="n">
        <v>273</v>
      </c>
      <c r="B281" s="74" t="n">
        <f aca="false">IF(MONTH(B280)=1*AND(DAY($B$9)&gt;28),DATE(YEAR(B280),MONTH(B280)+2,1)-"1",DATE(YEAR(IF(MONTH(B280)&gt;12,YEAR(B280)+1,B280)),IF(MONTH(B280)&gt;12,1,MONTH(B280)+1),DAY($B$9)))</f>
        <v>53203</v>
      </c>
      <c r="C281" s="75" t="n">
        <f aca="false">IF((C280-H280)&lt;0,0,C280-F280)</f>
        <v>0</v>
      </c>
      <c r="D281" s="76" t="n">
        <f aca="false">E281/$C$1*$C$3</f>
        <v>0</v>
      </c>
      <c r="E281" s="77" t="n">
        <f aca="false">(B281-B280)*C281*$C$1/360</f>
        <v>0</v>
      </c>
      <c r="F281" s="76" t="n">
        <f aca="false">IF(C281&lt;G281*AND(A281=C276),C281,G281-D281-E281)</f>
        <v>0</v>
      </c>
      <c r="G281" s="78" t="n">
        <f aca="false">IF(C281,($C$5*($C$1+$C$3)/12*365/360)/(1-((1+($C$1+$C$3)/12*365/360)^(-$C$4)))+$C$5*$C$2,0)</f>
        <v>0</v>
      </c>
      <c r="H281" s="76" t="n">
        <f aca="false">IF(A281&lt;&gt;$C$4,G281,C281+D281+E281)</f>
        <v>0</v>
      </c>
    </row>
    <row r="282" customFormat="false" ht="14.65" hidden="false" customHeight="false" outlineLevel="0" collapsed="false">
      <c r="A282" s="73" t="n">
        <v>274</v>
      </c>
      <c r="B282" s="74" t="n">
        <f aca="false">IF(MONTH(B281)=1*AND(DAY($B$9)&gt;28),DATE(YEAR(B281),MONTH(B281)+2,1)-"1",DATE(YEAR(IF(MONTH(B281)&gt;12,YEAR(B281)+1,B281)),IF(MONTH(B281)&gt;12,1,MONTH(B281)+1),DAY($B$9)))</f>
        <v>53234</v>
      </c>
      <c r="C282" s="75" t="n">
        <f aca="false">IF((C281-H281)&lt;0,0,C281-F281)</f>
        <v>0</v>
      </c>
      <c r="D282" s="76" t="n">
        <f aca="false">E282/$C$1*$C$3</f>
        <v>0</v>
      </c>
      <c r="E282" s="77" t="n">
        <f aca="false">(B282-B281)*C282*$C$1/360</f>
        <v>0</v>
      </c>
      <c r="F282" s="76" t="n">
        <f aca="false">IF(C282&lt;G282*AND(A282=C277),C282,G282-D282-E282)</f>
        <v>0</v>
      </c>
      <c r="G282" s="78" t="n">
        <f aca="false">IF(C282,($C$5*($C$1+$C$3)/12*365/360)/(1-((1+($C$1+$C$3)/12*365/360)^(-$C$4)))+$C$5*$C$2,0)</f>
        <v>0</v>
      </c>
      <c r="H282" s="76" t="n">
        <f aca="false">IF(A282&lt;&gt;$C$4,G282,C282+D282+E282)</f>
        <v>0</v>
      </c>
    </row>
    <row r="283" customFormat="false" ht="14.65" hidden="false" customHeight="false" outlineLevel="0" collapsed="false">
      <c r="A283" s="73" t="n">
        <v>275</v>
      </c>
      <c r="B283" s="74" t="n">
        <f aca="false">IF(MONTH(B282)=1*AND(DAY($B$9)&gt;28),DATE(YEAR(B282),MONTH(B282)+2,1)-"1",DATE(YEAR(IF(MONTH(B282)&gt;12,YEAR(B282)+1,B282)),IF(MONTH(B282)&gt;12,1,MONTH(B282)+1),DAY($B$9)))</f>
        <v>53264</v>
      </c>
      <c r="C283" s="75" t="n">
        <f aca="false">IF((C282-H282)&lt;0,0,C282-F282)</f>
        <v>0</v>
      </c>
      <c r="D283" s="76" t="n">
        <f aca="false">E283/$C$1*$C$3</f>
        <v>0</v>
      </c>
      <c r="E283" s="77" t="n">
        <f aca="false">(B283-B282)*C283*$C$1/360</f>
        <v>0</v>
      </c>
      <c r="F283" s="76" t="n">
        <f aca="false">IF(C283&lt;G283*AND(A283=C278),C283,G283-D283-E283)</f>
        <v>0</v>
      </c>
      <c r="G283" s="78" t="n">
        <f aca="false">IF(C283,($C$5*($C$1+$C$3)/12*365/360)/(1-((1+($C$1+$C$3)/12*365/360)^(-$C$4)))+$C$5*$C$2,0)</f>
        <v>0</v>
      </c>
      <c r="H283" s="76" t="n">
        <f aca="false">IF(A283&lt;&gt;$C$4,G283,C283+D283+E283)</f>
        <v>0</v>
      </c>
    </row>
    <row r="284" customFormat="false" ht="14.65" hidden="false" customHeight="false" outlineLevel="0" collapsed="false">
      <c r="A284" s="73" t="n">
        <v>276</v>
      </c>
      <c r="B284" s="74" t="n">
        <f aca="false">IF(MONTH(B283)=1*AND(DAY($B$9)&gt;28),DATE(YEAR(B283),MONTH(B283)+2,1)-"1",DATE(YEAR(IF(MONTH(B283)&gt;12,YEAR(B283)+1,B283)),IF(MONTH(B283)&gt;12,1,MONTH(B283)+1),DAY($B$9)))</f>
        <v>53295</v>
      </c>
      <c r="C284" s="75" t="n">
        <f aca="false">IF((C283-H283)&lt;0,0,C283-F283)</f>
        <v>0</v>
      </c>
      <c r="D284" s="76" t="n">
        <f aca="false">E284/$C$1*$C$3</f>
        <v>0</v>
      </c>
      <c r="E284" s="77" t="n">
        <f aca="false">(B284-B283)*C284*$C$1/360</f>
        <v>0</v>
      </c>
      <c r="F284" s="76" t="n">
        <f aca="false">IF(C284&lt;G284*AND(A284=C279),C284,G284-D284-E284)</f>
        <v>0</v>
      </c>
      <c r="G284" s="78" t="n">
        <f aca="false">IF(C284,($C$5*($C$1+$C$3)/12*365/360)/(1-((1+($C$1+$C$3)/12*365/360)^(-$C$4)))+$C$5*$C$2,0)</f>
        <v>0</v>
      </c>
      <c r="H284" s="76" t="n">
        <f aca="false">IF(A284&lt;&gt;$C$4,G284,C284+D284+E284)</f>
        <v>0</v>
      </c>
    </row>
    <row r="285" customFormat="false" ht="14.65" hidden="false" customHeight="false" outlineLevel="0" collapsed="false">
      <c r="A285" s="73" t="n">
        <v>277</v>
      </c>
      <c r="B285" s="74" t="n">
        <f aca="false">IF(MONTH(B284)=1*AND(DAY($B$9)&gt;28),DATE(YEAR(B284),MONTH(B284)+2,1)-"1",DATE(YEAR(IF(MONTH(B284)&gt;12,YEAR(B284)+1,B284)),IF(MONTH(B284)&gt;12,1,MONTH(B284)+1),DAY($B$9)))</f>
        <v>53325</v>
      </c>
      <c r="C285" s="75" t="n">
        <f aca="false">IF((C284-H284)&lt;0,0,C284-F284)</f>
        <v>0</v>
      </c>
      <c r="D285" s="76" t="n">
        <f aca="false">E285/$C$1*$C$3</f>
        <v>0</v>
      </c>
      <c r="E285" s="77" t="n">
        <f aca="false">(B285-B284)*C285*$C$1/360</f>
        <v>0</v>
      </c>
      <c r="F285" s="76" t="n">
        <f aca="false">IF(C285&lt;G285*AND(A285=C280),C285,G285-D285-E285)</f>
        <v>0</v>
      </c>
      <c r="G285" s="78" t="n">
        <f aca="false">IF(C285,($C$5*($C$1+$C$3)/12*365/360)/(1-((1+($C$1+$C$3)/12*365/360)^(-$C$4)))+$C$5*$C$2,0)</f>
        <v>0</v>
      </c>
      <c r="H285" s="76" t="n">
        <f aca="false">IF(A285&lt;&gt;$C$4,G285,C285+D285+E285)</f>
        <v>0</v>
      </c>
    </row>
    <row r="286" customFormat="false" ht="14.65" hidden="false" customHeight="false" outlineLevel="0" collapsed="false">
      <c r="A286" s="73" t="n">
        <v>278</v>
      </c>
      <c r="B286" s="74" t="n">
        <f aca="false">IF(MONTH(B285)=1*AND(DAY($B$9)&gt;28),DATE(YEAR(B285),MONTH(B285)+2,1)-"1",DATE(YEAR(IF(MONTH(B285)&gt;12,YEAR(B285)+1,B285)),IF(MONTH(B285)&gt;12,1,MONTH(B285)+1),DAY($B$9)))</f>
        <v>53356</v>
      </c>
      <c r="C286" s="75" t="n">
        <f aca="false">IF((C285-H285)&lt;0,0,C285-F285)</f>
        <v>0</v>
      </c>
      <c r="D286" s="76" t="n">
        <f aca="false">E286/$C$1*$C$3</f>
        <v>0</v>
      </c>
      <c r="E286" s="77" t="n">
        <f aca="false">(B286-B285)*C286*$C$1/360</f>
        <v>0</v>
      </c>
      <c r="F286" s="76" t="n">
        <f aca="false">IF(C286&lt;G286*AND(A286=C281),C286,G286-D286-E286)</f>
        <v>0</v>
      </c>
      <c r="G286" s="78" t="n">
        <f aca="false">IF(C286,($C$5*($C$1+$C$3)/12*365/360)/(1-((1+($C$1+$C$3)/12*365/360)^(-$C$4)))+$C$5*$C$2,0)</f>
        <v>0</v>
      </c>
      <c r="H286" s="76" t="n">
        <f aca="false">IF(A286&lt;&gt;$C$4,G286,C286+D286+E286)</f>
        <v>0</v>
      </c>
    </row>
    <row r="287" customFormat="false" ht="14.65" hidden="false" customHeight="false" outlineLevel="0" collapsed="false">
      <c r="A287" s="73" t="n">
        <v>279</v>
      </c>
      <c r="B287" s="74" t="n">
        <f aca="false">IF(MONTH(B286)=1*AND(DAY($B$9)&gt;28),DATE(YEAR(B286),MONTH(B286)+2,1)-"1",DATE(YEAR(IF(MONTH(B286)&gt;12,YEAR(B286)+1,B286)),IF(MONTH(B286)&gt;12,1,MONTH(B286)+1),DAY($B$9)))</f>
        <v>53386</v>
      </c>
      <c r="C287" s="75" t="n">
        <f aca="false">IF((C286-H286)&lt;0,0,C286-F286)</f>
        <v>0</v>
      </c>
      <c r="D287" s="76" t="n">
        <f aca="false">E287/$C$1*$C$3</f>
        <v>0</v>
      </c>
      <c r="E287" s="77" t="n">
        <f aca="false">(B287-B286)*C287*$C$1/360</f>
        <v>0</v>
      </c>
      <c r="F287" s="76" t="n">
        <f aca="false">IF(C287&lt;G287*AND(A287=C282),C287,G287-D287-E287)</f>
        <v>0</v>
      </c>
      <c r="G287" s="78" t="n">
        <f aca="false">IF(C287,($C$5*($C$1+$C$3)/12*365/360)/(1-((1+($C$1+$C$3)/12*365/360)^(-$C$4)))+$C$5*$C$2,0)</f>
        <v>0</v>
      </c>
      <c r="H287" s="76" t="n">
        <f aca="false">IF(A287&lt;&gt;$C$4,G287,C287+D287+E287)</f>
        <v>0</v>
      </c>
    </row>
    <row r="288" customFormat="false" ht="14.65" hidden="false" customHeight="false" outlineLevel="0" collapsed="false">
      <c r="A288" s="73" t="n">
        <v>280</v>
      </c>
      <c r="B288" s="74" t="n">
        <f aca="false">IF(MONTH(B287)=1*AND(DAY($B$9)&gt;28),DATE(YEAR(B287),MONTH(B287)+2,1)-"1",DATE(YEAR(IF(MONTH(B287)&gt;12,YEAR(B287)+1,B287)),IF(MONTH(B287)&gt;12,1,MONTH(B287)+1),DAY($B$9)))</f>
        <v>53415</v>
      </c>
      <c r="C288" s="75" t="n">
        <f aca="false">IF((C287-H287)&lt;0,0,C287-F287)</f>
        <v>0</v>
      </c>
      <c r="D288" s="76" t="n">
        <f aca="false">E288/$C$1*$C$3</f>
        <v>0</v>
      </c>
      <c r="E288" s="77" t="n">
        <f aca="false">(B288-B287)*C288*$C$1/360</f>
        <v>0</v>
      </c>
      <c r="F288" s="76" t="n">
        <f aca="false">IF(C288&lt;G288*AND(A288=C283),C288,G288-D288-E288)</f>
        <v>0</v>
      </c>
      <c r="G288" s="78" t="n">
        <f aca="false">IF(C288,($C$5*($C$1+$C$3)/12*365/360)/(1-((1+($C$1+$C$3)/12*365/360)^(-$C$4)))+$C$5*$C$2,0)</f>
        <v>0</v>
      </c>
      <c r="H288" s="76" t="n">
        <f aca="false">IF(A288&lt;&gt;$C$4,G288,C288+D288+E288)</f>
        <v>0</v>
      </c>
    </row>
    <row r="289" customFormat="false" ht="14.65" hidden="false" customHeight="false" outlineLevel="0" collapsed="false">
      <c r="A289" s="73" t="n">
        <v>281</v>
      </c>
      <c r="B289" s="74" t="n">
        <f aca="false">IF(MONTH(B288)=1*AND(DAY($B$9)&gt;28),DATE(YEAR(B288),MONTH(B288)+2,1)-"1",DATE(YEAR(IF(MONTH(B288)&gt;12,YEAR(B288)+1,B288)),IF(MONTH(B288)&gt;12,1,MONTH(B288)+1),DAY($B$9)))</f>
        <v>53446</v>
      </c>
      <c r="C289" s="75" t="n">
        <f aca="false">IF((C288-H288)&lt;0,0,C288-F288)</f>
        <v>0</v>
      </c>
      <c r="D289" s="76" t="n">
        <f aca="false">E289/$C$1*$C$3</f>
        <v>0</v>
      </c>
      <c r="E289" s="77" t="n">
        <f aca="false">(B289-B288)*C289*$C$1/360</f>
        <v>0</v>
      </c>
      <c r="F289" s="76" t="n">
        <f aca="false">IF(C289&lt;G289*AND(A289=C284),C289,G289-D289-E289)</f>
        <v>0</v>
      </c>
      <c r="G289" s="78" t="n">
        <f aca="false">IF(C289,($C$5*($C$1+$C$3)/12*365/360)/(1-((1+($C$1+$C$3)/12*365/360)^(-$C$4)))+$C$5*$C$2,0)</f>
        <v>0</v>
      </c>
      <c r="H289" s="76" t="n">
        <f aca="false">IF(A289&lt;&gt;$C$4,G289,C289+D289+E289)</f>
        <v>0</v>
      </c>
    </row>
    <row r="290" customFormat="false" ht="14.65" hidden="false" customHeight="false" outlineLevel="0" collapsed="false">
      <c r="A290" s="73" t="n">
        <v>282</v>
      </c>
      <c r="B290" s="74" t="n">
        <f aca="false">IF(MONTH(B289)=1*AND(DAY($B$9)&gt;28),DATE(YEAR(B289),MONTH(B289)+2,1)-"1",DATE(YEAR(IF(MONTH(B289)&gt;12,YEAR(B289)+1,B289)),IF(MONTH(B289)&gt;12,1,MONTH(B289)+1),DAY($B$9)))</f>
        <v>53476</v>
      </c>
      <c r="C290" s="75" t="n">
        <f aca="false">IF((C289-H289)&lt;0,0,C289-F289)</f>
        <v>0</v>
      </c>
      <c r="D290" s="76" t="n">
        <f aca="false">E290/$C$1*$C$3</f>
        <v>0</v>
      </c>
      <c r="E290" s="77" t="n">
        <f aca="false">(B290-B289)*C290*$C$1/360</f>
        <v>0</v>
      </c>
      <c r="F290" s="76" t="n">
        <f aca="false">IF(C290&lt;G290*AND(A290=C285),C290,G290-D290-E290)</f>
        <v>0</v>
      </c>
      <c r="G290" s="78" t="n">
        <f aca="false">IF(C290,($C$5*($C$1+$C$3)/12*365/360)/(1-((1+($C$1+$C$3)/12*365/360)^(-$C$4)))+$C$5*$C$2,0)</f>
        <v>0</v>
      </c>
      <c r="H290" s="76" t="n">
        <f aca="false">IF(A290&lt;&gt;$C$4,G290,C290+D290+E290)</f>
        <v>0</v>
      </c>
    </row>
    <row r="291" customFormat="false" ht="14.65" hidden="false" customHeight="false" outlineLevel="0" collapsed="false">
      <c r="A291" s="73" t="n">
        <v>283</v>
      </c>
      <c r="B291" s="74" t="n">
        <f aca="false">IF(MONTH(B290)=1*AND(DAY($B$9)&gt;28),DATE(YEAR(B290),MONTH(B290)+2,1)-"1",DATE(YEAR(IF(MONTH(B290)&gt;12,YEAR(B290)+1,B290)),IF(MONTH(B290)&gt;12,1,MONTH(B290)+1),DAY($B$9)))</f>
        <v>53507</v>
      </c>
      <c r="C291" s="75" t="n">
        <f aca="false">IF((C290-H290)&lt;0,0,C290-F290)</f>
        <v>0</v>
      </c>
      <c r="D291" s="76" t="n">
        <f aca="false">E291/$C$1*$C$3</f>
        <v>0</v>
      </c>
      <c r="E291" s="77" t="n">
        <f aca="false">(B291-B290)*C291*$C$1/360</f>
        <v>0</v>
      </c>
      <c r="F291" s="76" t="n">
        <f aca="false">IF(C291&lt;G291*AND(A291=C286),C291,G291-D291-E291)</f>
        <v>0</v>
      </c>
      <c r="G291" s="78" t="n">
        <f aca="false">IF(C291,($C$5*($C$1+$C$3)/12*365/360)/(1-((1+($C$1+$C$3)/12*365/360)^(-$C$4)))+$C$5*$C$2,0)</f>
        <v>0</v>
      </c>
      <c r="H291" s="76" t="n">
        <f aca="false">IF(A291&lt;&gt;$C$4,G291,C291+D291+E291)</f>
        <v>0</v>
      </c>
    </row>
    <row r="292" customFormat="false" ht="14.65" hidden="false" customHeight="false" outlineLevel="0" collapsed="false">
      <c r="A292" s="73" t="n">
        <v>284</v>
      </c>
      <c r="B292" s="74" t="n">
        <f aca="false">IF(MONTH(B291)=1*AND(DAY($B$9)&gt;28),DATE(YEAR(B291),MONTH(B291)+2,1)-"1",DATE(YEAR(IF(MONTH(B291)&gt;12,YEAR(B291)+1,B291)),IF(MONTH(B291)&gt;12,1,MONTH(B291)+1),DAY($B$9)))</f>
        <v>53537</v>
      </c>
      <c r="C292" s="75" t="n">
        <f aca="false">IF((C291-H291)&lt;0,0,C291-F291)</f>
        <v>0</v>
      </c>
      <c r="D292" s="76" t="n">
        <f aca="false">E292/$C$1*$C$3</f>
        <v>0</v>
      </c>
      <c r="E292" s="77" t="n">
        <f aca="false">(B292-B291)*C292*$C$1/360</f>
        <v>0</v>
      </c>
      <c r="F292" s="76" t="n">
        <f aca="false">IF(C292&lt;G292*AND(A292=C287),C292,G292-D292-E292)</f>
        <v>0</v>
      </c>
      <c r="G292" s="78" t="n">
        <f aca="false">IF(C292,($C$5*($C$1+$C$3)/12*365/360)/(1-((1+($C$1+$C$3)/12*365/360)^(-$C$4)))+$C$5*$C$2,0)</f>
        <v>0</v>
      </c>
      <c r="H292" s="76" t="n">
        <f aca="false">IF(A292&lt;&gt;$C$4,G292,C292+D292+E292)</f>
        <v>0</v>
      </c>
    </row>
    <row r="293" customFormat="false" ht="14.65" hidden="false" customHeight="false" outlineLevel="0" collapsed="false">
      <c r="A293" s="73" t="n">
        <v>285</v>
      </c>
      <c r="B293" s="74" t="n">
        <f aca="false">IF(MONTH(B292)=1*AND(DAY($B$9)&gt;28),DATE(YEAR(B292),MONTH(B292)+2,1)-"1",DATE(YEAR(IF(MONTH(B292)&gt;12,YEAR(B292)+1,B292)),IF(MONTH(B292)&gt;12,1,MONTH(B292)+1),DAY($B$9)))</f>
        <v>53568</v>
      </c>
      <c r="C293" s="75" t="n">
        <f aca="false">IF((C292-H292)&lt;0,0,C292-F292)</f>
        <v>0</v>
      </c>
      <c r="D293" s="76" t="n">
        <f aca="false">E293/$C$1*$C$3</f>
        <v>0</v>
      </c>
      <c r="E293" s="77" t="n">
        <f aca="false">(B293-B292)*C293*$C$1/360</f>
        <v>0</v>
      </c>
      <c r="F293" s="76" t="n">
        <f aca="false">IF(C293&lt;G293*AND(A293=C288),C293,G293-D293-E293)</f>
        <v>0</v>
      </c>
      <c r="G293" s="78" t="n">
        <f aca="false">IF(C293,($C$5*($C$1+$C$3)/12*365/360)/(1-((1+($C$1+$C$3)/12*365/360)^(-$C$4)))+$C$5*$C$2,0)</f>
        <v>0</v>
      </c>
      <c r="H293" s="76" t="n">
        <f aca="false">IF(A293&lt;&gt;$C$4,G293,C293+D293+E293)</f>
        <v>0</v>
      </c>
    </row>
    <row r="294" customFormat="false" ht="14.65" hidden="false" customHeight="false" outlineLevel="0" collapsed="false">
      <c r="A294" s="73" t="n">
        <v>286</v>
      </c>
      <c r="B294" s="74" t="n">
        <f aca="false">IF(MONTH(B293)=1*AND(DAY($B$9)&gt;28),DATE(YEAR(B293),MONTH(B293)+2,1)-"1",DATE(YEAR(IF(MONTH(B293)&gt;12,YEAR(B293)+1,B293)),IF(MONTH(B293)&gt;12,1,MONTH(B293)+1),DAY($B$9)))</f>
        <v>53599</v>
      </c>
      <c r="C294" s="75" t="n">
        <f aca="false">IF((C293-H293)&lt;0,0,C293-F293)</f>
        <v>0</v>
      </c>
      <c r="D294" s="76" t="n">
        <f aca="false">E294/$C$1*$C$3</f>
        <v>0</v>
      </c>
      <c r="E294" s="77" t="n">
        <f aca="false">(B294-B293)*C294*$C$1/360</f>
        <v>0</v>
      </c>
      <c r="F294" s="76" t="n">
        <f aca="false">IF(C294&lt;G294*AND(A294=C289),C294,G294-D294-E294)</f>
        <v>0</v>
      </c>
      <c r="G294" s="78" t="n">
        <f aca="false">IF(C294,($C$5*($C$1+$C$3)/12*365/360)/(1-((1+($C$1+$C$3)/12*365/360)^(-$C$4)))+$C$5*$C$2,0)</f>
        <v>0</v>
      </c>
      <c r="H294" s="76" t="n">
        <f aca="false">IF(A294&lt;&gt;$C$4,G294,C294+D294+E294)</f>
        <v>0</v>
      </c>
    </row>
    <row r="295" customFormat="false" ht="14.65" hidden="false" customHeight="false" outlineLevel="0" collapsed="false">
      <c r="A295" s="73" t="n">
        <v>287</v>
      </c>
      <c r="B295" s="74" t="n">
        <f aca="false">IF(MONTH(B294)=1*AND(DAY($B$9)&gt;28),DATE(YEAR(B294),MONTH(B294)+2,1)-"1",DATE(YEAR(IF(MONTH(B294)&gt;12,YEAR(B294)+1,B294)),IF(MONTH(B294)&gt;12,1,MONTH(B294)+1),DAY($B$9)))</f>
        <v>53629</v>
      </c>
      <c r="C295" s="75" t="n">
        <f aca="false">IF((C294-H294)&lt;0,0,C294-F294)</f>
        <v>0</v>
      </c>
      <c r="D295" s="76" t="n">
        <f aca="false">E295/$C$1*$C$3</f>
        <v>0</v>
      </c>
      <c r="E295" s="77" t="n">
        <f aca="false">(B295-B294)*C295*$C$1/360</f>
        <v>0</v>
      </c>
      <c r="F295" s="76" t="n">
        <f aca="false">IF(C295&lt;G295*AND(A295=C290),C295,G295-D295-E295)</f>
        <v>0</v>
      </c>
      <c r="G295" s="78" t="n">
        <f aca="false">IF(C295,($C$5*($C$1+$C$3)/12*365/360)/(1-((1+($C$1+$C$3)/12*365/360)^(-$C$4)))+$C$5*$C$2,0)</f>
        <v>0</v>
      </c>
      <c r="H295" s="76" t="n">
        <f aca="false">IF(A295&lt;&gt;$C$4,G295,C295+D295+E295)</f>
        <v>0</v>
      </c>
    </row>
    <row r="296" customFormat="false" ht="14.65" hidden="false" customHeight="false" outlineLevel="0" collapsed="false">
      <c r="A296" s="73" t="n">
        <v>288</v>
      </c>
      <c r="B296" s="74" t="n">
        <f aca="false">IF(MONTH(B295)=1*AND(DAY($B$9)&gt;28),DATE(YEAR(B295),MONTH(B295)+2,1)-"1",DATE(YEAR(IF(MONTH(B295)&gt;12,YEAR(B295)+1,B295)),IF(MONTH(B295)&gt;12,1,MONTH(B295)+1),DAY($B$9)))</f>
        <v>53660</v>
      </c>
      <c r="C296" s="75" t="n">
        <f aca="false">IF((C295-H295)&lt;0,0,C295-F295)</f>
        <v>0</v>
      </c>
      <c r="D296" s="76" t="n">
        <f aca="false">E296/$C$1*$C$3</f>
        <v>0</v>
      </c>
      <c r="E296" s="77" t="n">
        <f aca="false">(B296-B295)*C296*$C$1/360</f>
        <v>0</v>
      </c>
      <c r="F296" s="76" t="n">
        <f aca="false">IF(C296&lt;G296*AND(A296=C291),C296,G296-D296-E296)</f>
        <v>0</v>
      </c>
      <c r="G296" s="78" t="n">
        <f aca="false">IF(C296,($C$5*($C$1+$C$3)/12*365/360)/(1-((1+($C$1+$C$3)/12*365/360)^(-$C$4)))+$C$5*$C$2,0)</f>
        <v>0</v>
      </c>
      <c r="H296" s="76" t="n">
        <f aca="false">IF(A296&lt;&gt;$C$4,G296,C296+D296+E296)</f>
        <v>0</v>
      </c>
    </row>
    <row r="297" customFormat="false" ht="14.65" hidden="false" customHeight="false" outlineLevel="0" collapsed="false">
      <c r="A297" s="73" t="n">
        <v>289</v>
      </c>
      <c r="B297" s="74" t="n">
        <f aca="false">IF(MONTH(B296)=1*AND(DAY($B$9)&gt;28),DATE(YEAR(B296),MONTH(B296)+2,1)-"1",DATE(YEAR(IF(MONTH(B296)&gt;12,YEAR(B296)+1,B296)),IF(MONTH(B296)&gt;12,1,MONTH(B296)+1),DAY($B$9)))</f>
        <v>53690</v>
      </c>
      <c r="C297" s="75" t="n">
        <f aca="false">IF((C296-H296)&lt;0,0,C296-F296)</f>
        <v>0</v>
      </c>
      <c r="D297" s="76" t="n">
        <f aca="false">E297/$C$1*$C$3</f>
        <v>0</v>
      </c>
      <c r="E297" s="77" t="n">
        <f aca="false">(B297-B296)*C297*$C$1/360</f>
        <v>0</v>
      </c>
      <c r="F297" s="76" t="n">
        <f aca="false">IF(C297&lt;G297*AND(A297=C292),C297,G297-D297-E297)</f>
        <v>0</v>
      </c>
      <c r="G297" s="78" t="n">
        <f aca="false">IF(C297,($C$5*($C$1+$C$3)/12*365/360)/(1-((1+($C$1+$C$3)/12*365/360)^(-$C$4)))+$C$5*$C$2,0)</f>
        <v>0</v>
      </c>
      <c r="H297" s="76" t="n">
        <f aca="false">IF(A297&lt;&gt;$C$4,G297,C297+D297+E297)</f>
        <v>0</v>
      </c>
    </row>
    <row r="298" customFormat="false" ht="14.65" hidden="false" customHeight="false" outlineLevel="0" collapsed="false">
      <c r="A298" s="73" t="n">
        <v>290</v>
      </c>
      <c r="B298" s="74" t="n">
        <f aca="false">IF(MONTH(B297)=1*AND(DAY($B$9)&gt;28),DATE(YEAR(B297),MONTH(B297)+2,1)-"1",DATE(YEAR(IF(MONTH(B297)&gt;12,YEAR(B297)+1,B297)),IF(MONTH(B297)&gt;12,1,MONTH(B297)+1),DAY($B$9)))</f>
        <v>53721</v>
      </c>
      <c r="C298" s="75" t="n">
        <f aca="false">IF((C297-H297)&lt;0,0,C297-F297)</f>
        <v>0</v>
      </c>
      <c r="D298" s="76" t="n">
        <f aca="false">E298/$C$1*$C$3</f>
        <v>0</v>
      </c>
      <c r="E298" s="77" t="n">
        <f aca="false">(B298-B297)*C298*$C$1/360</f>
        <v>0</v>
      </c>
      <c r="F298" s="76" t="n">
        <f aca="false">IF(C298&lt;G298*AND(A298=C293),C298,G298-D298-E298)</f>
        <v>0</v>
      </c>
      <c r="G298" s="78" t="n">
        <f aca="false">IF(C298,($C$5*($C$1+$C$3)/12*365/360)/(1-((1+($C$1+$C$3)/12*365/360)^(-$C$4)))+$C$5*$C$2,0)</f>
        <v>0</v>
      </c>
      <c r="H298" s="76" t="n">
        <f aca="false">IF(A298&lt;&gt;$C$4,G298,C298+D298+E298)</f>
        <v>0</v>
      </c>
    </row>
    <row r="299" customFormat="false" ht="14.65" hidden="false" customHeight="false" outlineLevel="0" collapsed="false">
      <c r="A299" s="73" t="n">
        <v>291</v>
      </c>
      <c r="B299" s="74" t="n">
        <f aca="false">IF(MONTH(B298)=1*AND(DAY($B$9)&gt;28),DATE(YEAR(B298),MONTH(B298)+2,1)-"1",DATE(YEAR(IF(MONTH(B298)&gt;12,YEAR(B298)+1,B298)),IF(MONTH(B298)&gt;12,1,MONTH(B298)+1),DAY($B$9)))</f>
        <v>53751</v>
      </c>
      <c r="C299" s="75" t="n">
        <f aca="false">IF((C298-H298)&lt;0,0,C298-F298)</f>
        <v>0</v>
      </c>
      <c r="D299" s="76" t="n">
        <f aca="false">E299/$C$1*$C$3</f>
        <v>0</v>
      </c>
      <c r="E299" s="77" t="n">
        <f aca="false">(B299-B298)*C299*$C$1/360</f>
        <v>0</v>
      </c>
      <c r="F299" s="76" t="n">
        <f aca="false">IF(C299&lt;G299*AND(A299=C294),C299,G299-D299-E299)</f>
        <v>0</v>
      </c>
      <c r="G299" s="78" t="n">
        <f aca="false">IF(C299,($C$5*($C$1+$C$3)/12*365/360)/(1-((1+($C$1+$C$3)/12*365/360)^(-$C$4)))+$C$5*$C$2,0)</f>
        <v>0</v>
      </c>
      <c r="H299" s="76" t="n">
        <f aca="false">IF(A299&lt;&gt;$C$4,G299,C299+D299+E299)</f>
        <v>0</v>
      </c>
    </row>
    <row r="300" customFormat="false" ht="14.65" hidden="false" customHeight="false" outlineLevel="0" collapsed="false">
      <c r="A300" s="73" t="n">
        <v>292</v>
      </c>
      <c r="B300" s="74" t="n">
        <f aca="false">IF(MONTH(B299)=1*AND(DAY($B$9)&gt;28),DATE(YEAR(B299),MONTH(B299)+2,1)-"1",DATE(YEAR(IF(MONTH(B299)&gt;12,YEAR(B299)+1,B299)),IF(MONTH(B299)&gt;12,1,MONTH(B299)+1),DAY($B$9)))</f>
        <v>53780</v>
      </c>
      <c r="C300" s="75" t="n">
        <f aca="false">IF((C299-H299)&lt;0,0,C299-F299)</f>
        <v>0</v>
      </c>
      <c r="D300" s="76" t="n">
        <f aca="false">E300/$C$1*$C$3</f>
        <v>0</v>
      </c>
      <c r="E300" s="77" t="n">
        <f aca="false">(B300-B299)*C300*$C$1/360</f>
        <v>0</v>
      </c>
      <c r="F300" s="76" t="n">
        <f aca="false">IF(C300&lt;G300*AND(A300=C295),C300,G300-D300-E300)</f>
        <v>0</v>
      </c>
      <c r="G300" s="78" t="n">
        <f aca="false">IF(C300,($C$5*($C$1+$C$3)/12*365/360)/(1-((1+($C$1+$C$3)/12*365/360)^(-$C$4)))+$C$5*$C$2,0)</f>
        <v>0</v>
      </c>
      <c r="H300" s="76" t="n">
        <f aca="false">IF(A300&lt;&gt;$C$4,G300,C300+D300+E300)</f>
        <v>0</v>
      </c>
    </row>
    <row r="301" customFormat="false" ht="14.65" hidden="false" customHeight="false" outlineLevel="0" collapsed="false">
      <c r="A301" s="73" t="n">
        <v>293</v>
      </c>
      <c r="B301" s="74" t="n">
        <f aca="false">IF(MONTH(B300)=1*AND(DAY($B$9)&gt;28),DATE(YEAR(B300),MONTH(B300)+2,1)-"1",DATE(YEAR(IF(MONTH(B300)&gt;12,YEAR(B300)+1,B300)),IF(MONTH(B300)&gt;12,1,MONTH(B300)+1),DAY($B$9)))</f>
        <v>53811</v>
      </c>
      <c r="C301" s="75" t="n">
        <f aca="false">IF((C300-H300)&lt;0,0,C300-F300)</f>
        <v>0</v>
      </c>
      <c r="D301" s="76" t="n">
        <f aca="false">E301/$C$1*$C$3</f>
        <v>0</v>
      </c>
      <c r="E301" s="77" t="n">
        <f aca="false">(B301-B300)*C301*$C$1/360</f>
        <v>0</v>
      </c>
      <c r="F301" s="76" t="n">
        <f aca="false">IF(C301&lt;G301*AND(A301=C296),C301,G301-D301-E301)</f>
        <v>0</v>
      </c>
      <c r="G301" s="78" t="n">
        <f aca="false">IF(C301,($C$5*($C$1+$C$3)/12*365/360)/(1-((1+($C$1+$C$3)/12*365/360)^(-$C$4)))+$C$5*$C$2,0)</f>
        <v>0</v>
      </c>
      <c r="H301" s="76" t="n">
        <f aca="false">IF(A301&lt;&gt;$C$4,G301,C301+D301+E301)</f>
        <v>0</v>
      </c>
    </row>
    <row r="302" customFormat="false" ht="14.65" hidden="false" customHeight="false" outlineLevel="0" collapsed="false">
      <c r="A302" s="73" t="n">
        <v>294</v>
      </c>
      <c r="B302" s="74" t="n">
        <f aca="false">IF(MONTH(B301)=1*AND(DAY($B$9)&gt;28),DATE(YEAR(B301),MONTH(B301)+2,1)-"1",DATE(YEAR(IF(MONTH(B301)&gt;12,YEAR(B301)+1,B301)),IF(MONTH(B301)&gt;12,1,MONTH(B301)+1),DAY($B$9)))</f>
        <v>53841</v>
      </c>
      <c r="C302" s="75" t="n">
        <f aca="false">IF((C301-H301)&lt;0,0,C301-F301)</f>
        <v>0</v>
      </c>
      <c r="D302" s="76" t="n">
        <f aca="false">E302/$C$1*$C$3</f>
        <v>0</v>
      </c>
      <c r="E302" s="77" t="n">
        <f aca="false">(B302-B301)*C302*$C$1/360</f>
        <v>0</v>
      </c>
      <c r="F302" s="76" t="n">
        <f aca="false">IF(C302&lt;G302*AND(A302=C297),C302,G302-D302-E302)</f>
        <v>0</v>
      </c>
      <c r="G302" s="78" t="n">
        <f aca="false">IF(C302,($C$5*($C$1+$C$3)/12*365/360)/(1-((1+($C$1+$C$3)/12*365/360)^(-$C$4)))+$C$5*$C$2,0)</f>
        <v>0</v>
      </c>
      <c r="H302" s="76" t="n">
        <f aca="false">IF(A302&lt;&gt;$C$4,G302,C302+D302+E302)</f>
        <v>0</v>
      </c>
    </row>
    <row r="303" customFormat="false" ht="14.65" hidden="false" customHeight="false" outlineLevel="0" collapsed="false">
      <c r="A303" s="73" t="n">
        <v>295</v>
      </c>
      <c r="B303" s="74" t="n">
        <f aca="false">IF(MONTH(B302)=1*AND(DAY($B$9)&gt;28),DATE(YEAR(B302),MONTH(B302)+2,1)-"1",DATE(YEAR(IF(MONTH(B302)&gt;12,YEAR(B302)+1,B302)),IF(MONTH(B302)&gt;12,1,MONTH(B302)+1),DAY($B$9)))</f>
        <v>53872</v>
      </c>
      <c r="C303" s="75" t="n">
        <f aca="false">IF((C302-H302)&lt;0,0,C302-F302)</f>
        <v>0</v>
      </c>
      <c r="D303" s="76" t="n">
        <f aca="false">E303/$C$1*$C$3</f>
        <v>0</v>
      </c>
      <c r="E303" s="77" t="n">
        <f aca="false">(B303-B302)*C303*$C$1/360</f>
        <v>0</v>
      </c>
      <c r="F303" s="76" t="n">
        <f aca="false">IF(C303&lt;G303*AND(A303=C298),C303,G303-D303-E303)</f>
        <v>0</v>
      </c>
      <c r="G303" s="78" t="n">
        <f aca="false">IF(C303,($C$5*($C$1+$C$3)/12*365/360)/(1-((1+($C$1+$C$3)/12*365/360)^(-$C$4)))+$C$5*$C$2,0)</f>
        <v>0</v>
      </c>
      <c r="H303" s="76" t="n">
        <f aca="false">IF(A303&lt;&gt;$C$4,G303,C303+D303+E303)</f>
        <v>0</v>
      </c>
    </row>
    <row r="304" customFormat="false" ht="14.65" hidden="false" customHeight="false" outlineLevel="0" collapsed="false">
      <c r="A304" s="73" t="n">
        <v>296</v>
      </c>
      <c r="B304" s="74" t="n">
        <f aca="false">IF(MONTH(B303)=1*AND(DAY($B$9)&gt;28),DATE(YEAR(B303),MONTH(B303)+2,1)-"1",DATE(YEAR(IF(MONTH(B303)&gt;12,YEAR(B303)+1,B303)),IF(MONTH(B303)&gt;12,1,MONTH(B303)+1),DAY($B$9)))</f>
        <v>53902</v>
      </c>
      <c r="C304" s="75" t="n">
        <f aca="false">IF((C303-H303)&lt;0,0,C303-F303)</f>
        <v>0</v>
      </c>
      <c r="D304" s="76" t="n">
        <f aca="false">E304/$C$1*$C$3</f>
        <v>0</v>
      </c>
      <c r="E304" s="77" t="n">
        <f aca="false">(B304-B303)*C304*$C$1/360</f>
        <v>0</v>
      </c>
      <c r="F304" s="76" t="n">
        <f aca="false">IF(C304&lt;G304*AND(A304=C299),C304,G304-D304-E304)</f>
        <v>0</v>
      </c>
      <c r="G304" s="78" t="n">
        <f aca="false">IF(C304,($C$5*($C$1+$C$3)/12*365/360)/(1-((1+($C$1+$C$3)/12*365/360)^(-$C$4)))+$C$5*$C$2,0)</f>
        <v>0</v>
      </c>
      <c r="H304" s="76" t="n">
        <f aca="false">IF(A304&lt;&gt;$C$4,G304,C304+D304+E304)</f>
        <v>0</v>
      </c>
    </row>
    <row r="305" customFormat="false" ht="14.65" hidden="false" customHeight="false" outlineLevel="0" collapsed="false">
      <c r="A305" s="73" t="n">
        <v>297</v>
      </c>
      <c r="B305" s="74" t="n">
        <f aca="false">IF(MONTH(B304)=1*AND(DAY($B$9)&gt;28),DATE(YEAR(B304),MONTH(B304)+2,1)-"1",DATE(YEAR(IF(MONTH(B304)&gt;12,YEAR(B304)+1,B304)),IF(MONTH(B304)&gt;12,1,MONTH(B304)+1),DAY($B$9)))</f>
        <v>53933</v>
      </c>
      <c r="C305" s="75" t="n">
        <f aca="false">IF((C304-H304)&lt;0,0,C304-F304)</f>
        <v>0</v>
      </c>
      <c r="D305" s="76" t="n">
        <f aca="false">E305/$C$1*$C$3</f>
        <v>0</v>
      </c>
      <c r="E305" s="77" t="n">
        <f aca="false">(B305-B304)*C305*$C$1/360</f>
        <v>0</v>
      </c>
      <c r="F305" s="76" t="n">
        <f aca="false">IF(C305&lt;G305*AND(A305=C300),C305,G305-D305-E305)</f>
        <v>0</v>
      </c>
      <c r="G305" s="78" t="n">
        <f aca="false">IF(C305,($C$5*($C$1+$C$3)/12*365/360)/(1-((1+($C$1+$C$3)/12*365/360)^(-$C$4)))+$C$5*$C$2,0)</f>
        <v>0</v>
      </c>
      <c r="H305" s="76" t="n">
        <f aca="false">IF(A305&lt;&gt;$C$4,G305,C305+D305+E305)</f>
        <v>0</v>
      </c>
    </row>
    <row r="306" customFormat="false" ht="14.65" hidden="false" customHeight="false" outlineLevel="0" collapsed="false">
      <c r="A306" s="73" t="n">
        <v>298</v>
      </c>
      <c r="B306" s="74" t="n">
        <f aca="false">IF(MONTH(B305)=1*AND(DAY($B$9)&gt;28),DATE(YEAR(B305),MONTH(B305)+2,1)-"1",DATE(YEAR(IF(MONTH(B305)&gt;12,YEAR(B305)+1,B305)),IF(MONTH(B305)&gt;12,1,MONTH(B305)+1),DAY($B$9)))</f>
        <v>53964</v>
      </c>
      <c r="C306" s="75" t="n">
        <f aca="false">IF((C305-H305)&lt;0,0,C305-F305)</f>
        <v>0</v>
      </c>
      <c r="D306" s="76" t="n">
        <f aca="false">E306/$C$1*$C$3</f>
        <v>0</v>
      </c>
      <c r="E306" s="77" t="n">
        <f aca="false">(B306-B305)*C306*$C$1/360</f>
        <v>0</v>
      </c>
      <c r="F306" s="76" t="n">
        <f aca="false">IF(C306&lt;G306*AND(A306=C301),C306,G306-D306-E306)</f>
        <v>0</v>
      </c>
      <c r="G306" s="78" t="n">
        <f aca="false">IF(C306,($C$5*($C$1+$C$3)/12*365/360)/(1-((1+($C$1+$C$3)/12*365/360)^(-$C$4)))+$C$5*$C$2,0)</f>
        <v>0</v>
      </c>
      <c r="H306" s="76" t="n">
        <f aca="false">IF(A306&lt;&gt;$C$4,G306,C306+D306+E306)</f>
        <v>0</v>
      </c>
    </row>
    <row r="307" customFormat="false" ht="14.65" hidden="false" customHeight="false" outlineLevel="0" collapsed="false">
      <c r="A307" s="1" t="n">
        <v>299</v>
      </c>
      <c r="B307" s="74" t="n">
        <f aca="false">IF(MONTH(B306)=1*AND(DAY($B$9)&gt;28),DATE(YEAR(B306),MONTH(B306)+2,1)-"1",DATE(YEAR(IF(MONTH(B306)&gt;12,YEAR(B306)+1,B306)),IF(MONTH(B306)&gt;12,1,MONTH(B306)+1),DAY($B$9)))</f>
        <v>53994</v>
      </c>
      <c r="C307" s="75" t="n">
        <f aca="false">IF((C306-H306)&lt;0,0,C306-F306)</f>
        <v>0</v>
      </c>
      <c r="D307" s="76" t="n">
        <f aca="false">E307/$C$1*$C$3</f>
        <v>0</v>
      </c>
      <c r="E307" s="77" t="n">
        <f aca="false">(B307-B306)*C307*$C$1/360</f>
        <v>0</v>
      </c>
      <c r="F307" s="76" t="n">
        <f aca="false">IF(C307&lt;G307*AND(A307=C302),C307,G307-D307-E307)</f>
        <v>0</v>
      </c>
      <c r="G307" s="78" t="n">
        <f aca="false">IF(C307,($C$5*($C$1+$C$3)/12*365/360)/(1-((1+($C$1+$C$3)/12*365/360)^(-$C$4)))+$C$5*$C$2,0)</f>
        <v>0</v>
      </c>
      <c r="H307" s="76" t="n">
        <f aca="false">IF(A307&lt;&gt;$C$4,G307,C307+D307+E307)</f>
        <v>0</v>
      </c>
    </row>
    <row r="308" customFormat="false" ht="14.65" hidden="false" customHeight="false" outlineLevel="0" collapsed="false">
      <c r="A308" s="1" t="n">
        <v>300</v>
      </c>
      <c r="B308" s="74" t="n">
        <f aca="false">IF(MONTH(B307)=1*AND(DAY($B$9)&gt;28),DATE(YEAR(B307),MONTH(B307)+2,1)-"1",DATE(YEAR(IF(MONTH(B307)&gt;12,YEAR(B307)+1,B307)),IF(MONTH(B307)&gt;12,1,MONTH(B307)+1),DAY($B$9)))</f>
        <v>54025</v>
      </c>
      <c r="C308" s="75" t="n">
        <f aca="false">IF((C307-H307)&lt;0,0,C307-F307)</f>
        <v>0</v>
      </c>
      <c r="D308" s="76" t="n">
        <f aca="false">E308/$C$1*$C$3</f>
        <v>0</v>
      </c>
      <c r="E308" s="77" t="n">
        <f aca="false">(B308-B307)*C308*$C$1/360</f>
        <v>0</v>
      </c>
      <c r="F308" s="76" t="n">
        <f aca="false">IF(C308&lt;G308*AND(A308=C303),C308,G308-D308-E308)</f>
        <v>0</v>
      </c>
      <c r="G308" s="78" t="n">
        <f aca="false">IF(C308,($C$5*($C$1+$C$3)/12*365/360)/(1-((1+($C$1+$C$3)/12*365/360)^(-$C$4)))+$C$5*$C$2,0)</f>
        <v>0</v>
      </c>
      <c r="H308" s="76" t="n">
        <f aca="false">IF(A308&lt;&gt;$C$4,G308,C308+D308+E308)</f>
        <v>0</v>
      </c>
    </row>
  </sheetData>
  <sheetProtection sheet="true" objects="true" scenarios="true" selectLockedCells="true"/>
  <printOptions headings="false" gridLines="false" gridLinesSet="true" horizontalCentered="false" verticalCentered="false"/>
  <pageMargins left="0.240277777777778" right="0.747916666666667" top="0.190277777777778" bottom="0.159722222222222" header="0.511805555555555" footer="0.511805555555555"/>
  <pageSetup paperSize="9" scale="6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1026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2020-02-20T11:12:59Z</dcterms:created>
  <dc:creator>dd240876ntn</dc:creator>
  <dc:description/>
  <dc:language>uk-UA</dc:language>
  <cp:lastModifiedBy/>
  <dcterms:modified xsi:type="dcterms:W3CDTF">2022-12-27T10:53:56Z</dcterms:modified>
  <cp:revision>143</cp:revision>
  <dc:subject/>
  <dc:title/>
</cp:coreProperties>
</file>